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ABLAS SALARIALES\"/>
    </mc:Choice>
  </mc:AlternateContent>
  <xr:revisionPtr revIDLastSave="0" documentId="13_ncr:1_{B00C22E1-B715-450B-8BF3-150EF0EC40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nsual" sheetId="1" r:id="rId1"/>
    <sheet name="Hoja1" sheetId="2" r:id="rId2"/>
  </sheets>
  <externalReferences>
    <externalReference r:id="rId3"/>
  </externalReferences>
  <definedNames>
    <definedName name="Print_Area" localSheetId="0">mensual!$A$2:$N$42</definedName>
    <definedName name="Print_Titles" localSheetId="0">mensual!$1:$12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6" i="2" l="1"/>
  <c r="K106" i="2"/>
  <c r="H106" i="2"/>
  <c r="G106" i="2"/>
  <c r="J106" i="2" s="1"/>
  <c r="M106" i="2" s="1"/>
  <c r="N106" i="2" s="1"/>
  <c r="F106" i="2"/>
  <c r="L105" i="2"/>
  <c r="K105" i="2"/>
  <c r="H105" i="2"/>
  <c r="G105" i="2"/>
  <c r="J105" i="2" s="1"/>
  <c r="M105" i="2" s="1"/>
  <c r="N105" i="2" s="1"/>
  <c r="F105" i="2"/>
  <c r="L100" i="2"/>
  <c r="L103" i="2" s="1"/>
  <c r="K100" i="2"/>
  <c r="K102" i="2" s="1"/>
  <c r="H100" i="2"/>
  <c r="H102" i="2" s="1"/>
  <c r="G100" i="2"/>
  <c r="G103" i="2" s="1"/>
  <c r="F100" i="2"/>
  <c r="F102" i="2" s="1"/>
  <c r="L99" i="2"/>
  <c r="K99" i="2"/>
  <c r="H99" i="2"/>
  <c r="G99" i="2"/>
  <c r="F99" i="2"/>
  <c r="J99" i="2" s="1"/>
  <c r="M99" i="2" s="1"/>
  <c r="N99" i="2" s="1"/>
  <c r="L98" i="2"/>
  <c r="K98" i="2"/>
  <c r="H98" i="2"/>
  <c r="G98" i="2"/>
  <c r="F98" i="2"/>
  <c r="J98" i="2" s="1"/>
  <c r="M98" i="2" s="1"/>
  <c r="N98" i="2" s="1"/>
  <c r="L93" i="2"/>
  <c r="K93" i="2"/>
  <c r="H93" i="2"/>
  <c r="G93" i="2"/>
  <c r="F93" i="2"/>
  <c r="J93" i="2" s="1"/>
  <c r="M93" i="2" s="1"/>
  <c r="N93" i="2" s="1"/>
  <c r="L92" i="2"/>
  <c r="K92" i="2"/>
  <c r="H92" i="2"/>
  <c r="G92" i="2"/>
  <c r="F92" i="2"/>
  <c r="K91" i="2"/>
  <c r="H89" i="2"/>
  <c r="L85" i="2"/>
  <c r="L89" i="2" s="1"/>
  <c r="K85" i="2"/>
  <c r="K88" i="2" s="1"/>
  <c r="H85" i="2"/>
  <c r="H90" i="2" s="1"/>
  <c r="G85" i="2"/>
  <c r="G89" i="2" s="1"/>
  <c r="F85" i="2"/>
  <c r="F88" i="2" s="1"/>
  <c r="L82" i="2"/>
  <c r="K82" i="2"/>
  <c r="H82" i="2"/>
  <c r="G82" i="2"/>
  <c r="F82" i="2"/>
  <c r="J82" i="2" s="1"/>
  <c r="M82" i="2" s="1"/>
  <c r="N82" i="2" s="1"/>
  <c r="L79" i="2"/>
  <c r="K79" i="2"/>
  <c r="H79" i="2"/>
  <c r="G79" i="2"/>
  <c r="F79" i="2"/>
  <c r="J79" i="2" s="1"/>
  <c r="L74" i="2"/>
  <c r="K74" i="2"/>
  <c r="H74" i="2"/>
  <c r="G74" i="2"/>
  <c r="F74" i="2"/>
  <c r="L71" i="2"/>
  <c r="K71" i="2"/>
  <c r="H71" i="2"/>
  <c r="G71" i="2"/>
  <c r="F71" i="2"/>
  <c r="L70" i="2"/>
  <c r="K70" i="2"/>
  <c r="H70" i="2"/>
  <c r="G70" i="2"/>
  <c r="F70" i="2"/>
  <c r="J70" i="2" s="1"/>
  <c r="M70" i="2" s="1"/>
  <c r="N70" i="2" s="1"/>
  <c r="L68" i="2"/>
  <c r="K68" i="2"/>
  <c r="H68" i="2"/>
  <c r="G68" i="2"/>
  <c r="F68" i="2"/>
  <c r="J68" i="2" s="1"/>
  <c r="M68" i="2" s="1"/>
  <c r="N68" i="2" s="1"/>
  <c r="L67" i="2"/>
  <c r="K67" i="2"/>
  <c r="H67" i="2"/>
  <c r="G67" i="2"/>
  <c r="F67" i="2"/>
  <c r="J67" i="2" s="1"/>
  <c r="M67" i="2" s="1"/>
  <c r="N67" i="2" s="1"/>
  <c r="L66" i="2"/>
  <c r="K66" i="2"/>
  <c r="H66" i="2"/>
  <c r="G66" i="2"/>
  <c r="F66" i="2"/>
  <c r="J66" i="2" s="1"/>
  <c r="L61" i="2"/>
  <c r="K61" i="2"/>
  <c r="H61" i="2"/>
  <c r="G61" i="2"/>
  <c r="F61" i="2"/>
  <c r="L59" i="2"/>
  <c r="K59" i="2"/>
  <c r="H59" i="2"/>
  <c r="G59" i="2"/>
  <c r="F59" i="2"/>
  <c r="L49" i="2"/>
  <c r="K49" i="2"/>
  <c r="H49" i="2"/>
  <c r="G49" i="2"/>
  <c r="F49" i="2"/>
  <c r="J49" i="2" s="1"/>
  <c r="M49" i="2" s="1"/>
  <c r="N49" i="2" s="1"/>
  <c r="L47" i="2"/>
  <c r="K47" i="2"/>
  <c r="H47" i="2"/>
  <c r="G47" i="2"/>
  <c r="F47" i="2"/>
  <c r="J47" i="2" s="1"/>
  <c r="M47" i="2" s="1"/>
  <c r="N47" i="2" s="1"/>
  <c r="L39" i="2"/>
  <c r="K39" i="2"/>
  <c r="H39" i="2"/>
  <c r="G39" i="2"/>
  <c r="F39" i="2"/>
  <c r="J39" i="2" s="1"/>
  <c r="M39" i="2" s="1"/>
  <c r="N39" i="2" s="1"/>
  <c r="L29" i="2"/>
  <c r="K29" i="2"/>
  <c r="H29" i="2"/>
  <c r="G29" i="2"/>
  <c r="F29" i="2"/>
  <c r="J29" i="2" s="1"/>
  <c r="L28" i="2"/>
  <c r="K28" i="2"/>
  <c r="H28" i="2"/>
  <c r="G28" i="2"/>
  <c r="F28" i="2"/>
  <c r="L23" i="2"/>
  <c r="K23" i="2"/>
  <c r="H23" i="2"/>
  <c r="G23" i="2"/>
  <c r="F23" i="2"/>
  <c r="L19" i="2"/>
  <c r="K19" i="2"/>
  <c r="H19" i="2"/>
  <c r="G19" i="2"/>
  <c r="F19" i="2"/>
  <c r="J19" i="2" s="1"/>
  <c r="M19" i="2" s="1"/>
  <c r="N19" i="2" s="1"/>
  <c r="L16" i="2"/>
  <c r="K16" i="2"/>
  <c r="H16" i="2"/>
  <c r="G16" i="2"/>
  <c r="F16" i="2"/>
  <c r="J16" i="2" s="1"/>
  <c r="M16" i="2" s="1"/>
  <c r="N16" i="2" s="1"/>
  <c r="L15" i="2"/>
  <c r="K15" i="2"/>
  <c r="H15" i="2"/>
  <c r="G15" i="2"/>
  <c r="F15" i="2"/>
  <c r="J15" i="2" s="1"/>
  <c r="M15" i="2" s="1"/>
  <c r="N15" i="2" s="1"/>
  <c r="I13" i="2"/>
  <c r="J13" i="2" s="1"/>
  <c r="F13" i="2"/>
  <c r="J28" i="2" l="1"/>
  <c r="M28" i="2" s="1"/>
  <c r="N28" i="2" s="1"/>
  <c r="J61" i="2"/>
  <c r="M61" i="2" s="1"/>
  <c r="N61" i="2" s="1"/>
  <c r="J74" i="2"/>
  <c r="M74" i="2" s="1"/>
  <c r="N74" i="2" s="1"/>
  <c r="H103" i="2"/>
  <c r="J23" i="2"/>
  <c r="M23" i="2" s="1"/>
  <c r="N23" i="2" s="1"/>
  <c r="J59" i="2"/>
  <c r="M59" i="2" s="1"/>
  <c r="N59" i="2" s="1"/>
  <c r="J71" i="2"/>
  <c r="M71" i="2" s="1"/>
  <c r="N71" i="2" s="1"/>
  <c r="F91" i="2"/>
  <c r="M29" i="2"/>
  <c r="N29" i="2" s="1"/>
  <c r="M66" i="2"/>
  <c r="N66" i="2" s="1"/>
  <c r="M79" i="2"/>
  <c r="N79" i="2" s="1"/>
  <c r="J92" i="2"/>
  <c r="M92" i="2" s="1"/>
  <c r="N92" i="2" s="1"/>
  <c r="H88" i="2"/>
  <c r="F90" i="2"/>
  <c r="K90" i="2"/>
  <c r="G91" i="2"/>
  <c r="L91" i="2"/>
  <c r="G88" i="2"/>
  <c r="J88" i="2" s="1"/>
  <c r="L88" i="2"/>
  <c r="G102" i="2"/>
  <c r="J102" i="2" s="1"/>
  <c r="M102" i="2" s="1"/>
  <c r="L102" i="2"/>
  <c r="K13" i="2"/>
  <c r="M13" i="2" s="1"/>
  <c r="J85" i="2"/>
  <c r="M85" i="2" s="1"/>
  <c r="F89" i="2"/>
  <c r="J89" i="2" s="1"/>
  <c r="K89" i="2"/>
  <c r="G90" i="2"/>
  <c r="L90" i="2"/>
  <c r="H91" i="2"/>
  <c r="J100" i="2"/>
  <c r="M100" i="2" s="1"/>
  <c r="N100" i="2" s="1"/>
  <c r="F103" i="2"/>
  <c r="K103" i="2"/>
  <c r="J103" i="2" l="1"/>
  <c r="M103" i="2" s="1"/>
  <c r="J91" i="2"/>
  <c r="M90" i="2"/>
  <c r="M91" i="2"/>
  <c r="N85" i="2"/>
  <c r="M89" i="2"/>
  <c r="M88" i="2"/>
  <c r="J90" i="2"/>
</calcChain>
</file>

<file path=xl/sharedStrings.xml><?xml version="1.0" encoding="utf-8"?>
<sst xmlns="http://schemas.openxmlformats.org/spreadsheetml/2006/main" count="248" uniqueCount="129">
  <si>
    <t>G</t>
  </si>
  <si>
    <t>R</t>
  </si>
  <si>
    <t>U</t>
  </si>
  <si>
    <t>P</t>
  </si>
  <si>
    <t>O</t>
  </si>
  <si>
    <t>N</t>
  </si>
  <si>
    <t>I</t>
  </si>
  <si>
    <t>V</t>
  </si>
  <si>
    <t>E</t>
  </si>
  <si>
    <t>L</t>
  </si>
  <si>
    <t>C</t>
  </si>
  <si>
    <t>CATEGORIAS</t>
  </si>
  <si>
    <t>SUELDO</t>
  </si>
  <si>
    <t>PAGA</t>
  </si>
  <si>
    <t>EXTRA</t>
  </si>
  <si>
    <t>A</t>
  </si>
  <si>
    <t>JEFE DE SECCION II</t>
  </si>
  <si>
    <t>JEFE DE NEGOCIADO I</t>
  </si>
  <si>
    <t>Mateos Osorio, Adelaida</t>
  </si>
  <si>
    <t>Godoy Nateras, Rafael</t>
  </si>
  <si>
    <t>JEFE DE NEGOCIADO II</t>
  </si>
  <si>
    <t>Cano Otero, Matías</t>
  </si>
  <si>
    <t>Mañas Azua, José Antº</t>
  </si>
  <si>
    <t>Millán Cortés, Mª Carmen</t>
  </si>
  <si>
    <t>Pineda Cañete, José Mª</t>
  </si>
  <si>
    <t>Gónzalez Hernández, Silvia</t>
  </si>
  <si>
    <t>JEFE DE GRUPO I</t>
  </si>
  <si>
    <t>Gil Alpañez, Candelaria</t>
  </si>
  <si>
    <t>OFICIAL ADMINISTRATIVO</t>
  </si>
  <si>
    <t>TECNICO AUXILIAR</t>
  </si>
  <si>
    <t>ENCARGADO</t>
  </si>
  <si>
    <t>Cruz Conejo, Juan Alfonso</t>
  </si>
  <si>
    <t>Gómez Ruíz, Salvador</t>
  </si>
  <si>
    <t>CAPATAZ</t>
  </si>
  <si>
    <t>TAQUILLERA JEFE</t>
  </si>
  <si>
    <t>JEFE DE EQUIPO</t>
  </si>
  <si>
    <t>AUXILIAR ADMINISTRATIVO</t>
  </si>
  <si>
    <t>CONSERJE</t>
  </si>
  <si>
    <t>TAQ.AUXILIAR-ACOMODAD.</t>
  </si>
  <si>
    <t>Guerra Muñoz, Carmen</t>
  </si>
  <si>
    <t>Hurtado Gómez, Cristina</t>
  </si>
  <si>
    <t>OFICIAL DE OFICIO</t>
  </si>
  <si>
    <t>TAQUILLERA AUXILIAR</t>
  </si>
  <si>
    <t>PORTERO - ACOMODADOR</t>
  </si>
  <si>
    <t>AYUDANTE DE OFICIO</t>
  </si>
  <si>
    <t>GUARDA</t>
  </si>
  <si>
    <t>OPERARIO</t>
  </si>
  <si>
    <t>LIMPIADORA</t>
  </si>
  <si>
    <t>SUBALTERNO</t>
  </si>
  <si>
    <t>TRIENIOS</t>
  </si>
  <si>
    <t>VALOR</t>
  </si>
  <si>
    <t>JEFE DE SECCION I</t>
  </si>
  <si>
    <t>TOTAL</t>
  </si>
  <si>
    <t>ANUAL</t>
  </si>
  <si>
    <t>MENSUAL</t>
  </si>
  <si>
    <t>COMPL.</t>
  </si>
  <si>
    <t>ESPECIF.</t>
  </si>
  <si>
    <t>H. EXTRA</t>
  </si>
  <si>
    <t>GERENTE</t>
  </si>
  <si>
    <t>Beltrán Prieto, Carlos E.</t>
  </si>
  <si>
    <t>Bueno Martín, Salvador</t>
  </si>
  <si>
    <t>Guerrero Martín, Esteban</t>
  </si>
  <si>
    <t>Guzmán Aguilar, Jorge</t>
  </si>
  <si>
    <t>Martín Hierro, Francisco</t>
  </si>
  <si>
    <t>Pino Tacino, Rosa Mª</t>
  </si>
  <si>
    <t>Pitarch Rodríguez, Fco.</t>
  </si>
  <si>
    <t>Rueda Romero, Victoria</t>
  </si>
  <si>
    <t>Soria Chamizo, Diego</t>
  </si>
  <si>
    <t>López López, Mª Mar</t>
  </si>
  <si>
    <t>Carrión López, Eva</t>
  </si>
  <si>
    <t>Mañas Azua, Cristina</t>
  </si>
  <si>
    <t>Boulanger, Guy</t>
  </si>
  <si>
    <r>
      <t>A</t>
    </r>
    <r>
      <rPr>
        <b/>
        <vertAlign val="subscript"/>
        <sz val="8"/>
        <rFont val="Arial"/>
        <family val="2"/>
      </rPr>
      <t>1</t>
    </r>
  </si>
  <si>
    <r>
      <t>A</t>
    </r>
    <r>
      <rPr>
        <b/>
        <vertAlign val="subscript"/>
        <sz val="8"/>
        <rFont val="Arial"/>
        <family val="2"/>
      </rPr>
      <t>2</t>
    </r>
  </si>
  <si>
    <r>
      <t>C</t>
    </r>
    <r>
      <rPr>
        <b/>
        <vertAlign val="subscript"/>
        <sz val="8"/>
        <rFont val="Arial"/>
        <family val="2"/>
      </rPr>
      <t>1</t>
    </r>
  </si>
  <si>
    <r>
      <t>C</t>
    </r>
    <r>
      <rPr>
        <b/>
        <vertAlign val="subscript"/>
        <sz val="8"/>
        <rFont val="Arial"/>
        <family val="2"/>
      </rPr>
      <t>2</t>
    </r>
  </si>
  <si>
    <t>JEFE DE SECCION III</t>
  </si>
  <si>
    <t>JEFE DE NEGOCIADO III</t>
  </si>
  <si>
    <t>SECRETARIA DIRECCION I</t>
  </si>
  <si>
    <t>SECRETARIA DIRECCION II</t>
  </si>
  <si>
    <t>Sánchez Pascual, Antonio M.</t>
  </si>
  <si>
    <t>Castillo Ruiz, Inmaculada</t>
  </si>
  <si>
    <t>Tamarit Ayala, Fernando</t>
  </si>
  <si>
    <t>Bosch Toro, Alexandre</t>
  </si>
  <si>
    <t>de la Hoz Vega, Juan Carlos</t>
  </si>
  <si>
    <t>Naveira García, Alberto</t>
  </si>
  <si>
    <t>González Garrido, Carmen</t>
  </si>
  <si>
    <t>Serón Crespo, Maripé</t>
  </si>
  <si>
    <t>DESTINO</t>
  </si>
  <si>
    <t>Azuaga Jiménez, Noelia</t>
  </si>
  <si>
    <t>Canillas López, Rocío</t>
  </si>
  <si>
    <t>2 al año</t>
  </si>
  <si>
    <t>Vigar Gutierrez, Juan Ant</t>
  </si>
  <si>
    <t>1591 h</t>
  </si>
  <si>
    <t>Arjona Godoy, Javier</t>
  </si>
  <si>
    <t>cf</t>
  </si>
  <si>
    <t>Artacho Vázquez, Juan Luis</t>
  </si>
  <si>
    <t>Salvador Oteiza, Carmen</t>
  </si>
  <si>
    <t>Trujillo Crespo, Juan</t>
  </si>
  <si>
    <t>Villar Lozano, Sonia</t>
  </si>
  <si>
    <t>García Inglán, Ana</t>
  </si>
  <si>
    <t>Vera Romero, Isabel</t>
  </si>
  <si>
    <t>Del Pozo Barragán, Cristina</t>
  </si>
  <si>
    <t>Gil Alpáñez, Carmen</t>
  </si>
  <si>
    <t>Gil Alpáñez, Javier</t>
  </si>
  <si>
    <t>Hurtado Balbuena, Sonia</t>
  </si>
  <si>
    <t>Carrasco de las Heras, Belén</t>
  </si>
  <si>
    <t>López Torres, Mónica</t>
  </si>
  <si>
    <t>Caffarena Crespo, Vega</t>
  </si>
  <si>
    <t>Fernández Córdoba, Victoria</t>
  </si>
  <si>
    <t>De Uña Zarak, Rocío</t>
  </si>
  <si>
    <t>Vargas Molina, Fco. Javier</t>
  </si>
  <si>
    <t>Gilsanz Aguilera, Javier</t>
  </si>
  <si>
    <t>Lopera Montes, Mercedes</t>
  </si>
  <si>
    <t>Pérez Cabello, Juan</t>
  </si>
  <si>
    <t>Regales Andrés, Teresa</t>
  </si>
  <si>
    <t>Ramírez Senciales, Fernando</t>
  </si>
  <si>
    <t>Palacio Nogales, Irene</t>
  </si>
  <si>
    <t>PUESTO</t>
  </si>
  <si>
    <t>Moreno Mejíbar, Javier</t>
  </si>
  <si>
    <t>Romero Pastor, José Carlos</t>
  </si>
  <si>
    <t>Gómez Ruiz, Manuel Jesús</t>
  </si>
  <si>
    <t>Pino Prieto, José</t>
  </si>
  <si>
    <t>Díaz Gómez, Guillermo</t>
  </si>
  <si>
    <t>Castilla Olmedo, Rafael</t>
  </si>
  <si>
    <t>TABLA SALARIAL AÑO 2024 - MENSUAL ( PERSONAL INDEFINIDO JORNADA COMPLETA )</t>
  </si>
  <si>
    <t>a partir de enero 2024</t>
  </si>
  <si>
    <t>Pérez Camacho, Miguel Angel</t>
  </si>
  <si>
    <t xml:space="preserve">TABLA SALARIAL AÑO 2024 - MENSUAL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</si>
</sst>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"/>
  </numFmts>
  <fonts count="9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vertAlign val="subscript"/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b/>
      <sz val="7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1" xfId="0" applyFont="1" applyBorder="1"/>
    <xf numFmtId="164" fontId="2" fillId="0" borderId="0" xfId="0" applyNumberFormat="1" applyFont="1"/>
    <xf numFmtId="0" fontId="2" fillId="2" borderId="2" xfId="0" applyFont="1" applyFill="1" applyBorder="1"/>
    <xf numFmtId="0" fontId="2" fillId="2" borderId="1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2" fillId="2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10" xfId="0" applyFont="1" applyBorder="1"/>
    <xf numFmtId="4" fontId="2" fillId="0" borderId="2" xfId="0" applyNumberFormat="1" applyFont="1" applyBorder="1"/>
    <xf numFmtId="4" fontId="2" fillId="0" borderId="1" xfId="0" applyNumberFormat="1" applyFont="1" applyBorder="1"/>
    <xf numFmtId="4" fontId="2" fillId="0" borderId="1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2" xfId="0" applyFont="1" applyBorder="1"/>
    <xf numFmtId="4" fontId="2" fillId="0" borderId="13" xfId="0" applyNumberFormat="1" applyFont="1" applyBorder="1"/>
    <xf numFmtId="2" fontId="2" fillId="0" borderId="0" xfId="0" applyNumberFormat="1" applyFont="1"/>
    <xf numFmtId="0" fontId="4" fillId="0" borderId="0" xfId="0" applyFont="1"/>
    <xf numFmtId="4" fontId="2" fillId="0" borderId="15" xfId="0" applyNumberFormat="1" applyFont="1" applyBorder="1"/>
    <xf numFmtId="4" fontId="2" fillId="0" borderId="16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10" fontId="6" fillId="0" borderId="0" xfId="0" applyNumberFormat="1" applyFont="1"/>
    <xf numFmtId="1" fontId="6" fillId="0" borderId="0" xfId="0" applyNumberFormat="1" applyFont="1" applyAlignment="1">
      <alignment horizontal="right"/>
    </xf>
    <xf numFmtId="4" fontId="2" fillId="0" borderId="18" xfId="0" applyNumberFormat="1" applyFont="1" applyBorder="1"/>
    <xf numFmtId="2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TABLAS%20SALARIALES\TABLA%20SALARIAL%20MENSUAL%20PERSONAL%20FIJO%202023%20(+2.5%25+0.5%25+0,5%25%201591h)%20a%20partir%20de%20enero%202023.xlsx" TargetMode="External"/><Relationship Id="rId1" Type="http://schemas.openxmlformats.org/officeDocument/2006/relationships/externalLinkPath" Target="TABLA%20SALARIAL%20MENSUAL%20PERSONAL%20FIJO%202023%20(+2.5%25+0.5%25+0,5%25%201591h)%20a%20partir%20de%20ener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sual"/>
    </sheetNames>
    <sheetDataSet>
      <sheetData sheetId="0">
        <row r="13">
          <cell r="F13">
            <v>4208.3823982499998</v>
          </cell>
          <cell r="I13">
            <v>1472.9395500000001</v>
          </cell>
        </row>
        <row r="15">
          <cell r="F15">
            <v>1141.6912182528795</v>
          </cell>
          <cell r="G15">
            <v>693.98177745517989</v>
          </cell>
          <cell r="H15">
            <v>2151.9482976341278</v>
          </cell>
          <cell r="K15">
            <v>3678.5724880008188</v>
          </cell>
          <cell r="L15">
            <v>41.394610584842873</v>
          </cell>
        </row>
        <row r="16">
          <cell r="F16">
            <v>1141.6912182528795</v>
          </cell>
          <cell r="G16">
            <v>650.51565055116441</v>
          </cell>
          <cell r="H16">
            <v>1908.0570142170745</v>
          </cell>
          <cell r="K16">
            <v>3391.2150776797512</v>
          </cell>
          <cell r="L16">
            <v>41.394610584842873</v>
          </cell>
        </row>
        <row r="19">
          <cell r="F19">
            <v>1320.3535481484037</v>
          </cell>
          <cell r="G19">
            <v>606.97809204993644</v>
          </cell>
          <cell r="H19">
            <v>1685.4642520356515</v>
          </cell>
          <cell r="K19">
            <v>3107.1911418952818</v>
          </cell>
          <cell r="L19">
            <v>50.77596035212968</v>
          </cell>
        </row>
        <row r="23">
          <cell r="F23">
            <v>1141.6912182528795</v>
          </cell>
          <cell r="G23">
            <v>563.53577567832542</v>
          </cell>
          <cell r="H23">
            <v>1685.4642520356515</v>
          </cell>
          <cell r="K23">
            <v>3081.6424406254891</v>
          </cell>
          <cell r="L23">
            <v>41.394610584842873</v>
          </cell>
        </row>
        <row r="28">
          <cell r="F28">
            <v>857.20297708652777</v>
          </cell>
          <cell r="G28">
            <v>606.97809204993644</v>
          </cell>
          <cell r="H28">
            <v>1908.0570142170745</v>
          </cell>
          <cell r="K28">
            <v>3255.899822026221</v>
          </cell>
          <cell r="L28">
            <v>31.322755377831921</v>
          </cell>
        </row>
        <row r="29">
          <cell r="F29">
            <v>857.20297708652777</v>
          </cell>
          <cell r="G29">
            <v>563.53577567832542</v>
          </cell>
          <cell r="H29">
            <v>1685.4642520356515</v>
          </cell>
          <cell r="K29">
            <v>2989.8647434731874</v>
          </cell>
          <cell r="L29">
            <v>31.322755377831921</v>
          </cell>
        </row>
        <row r="40">
          <cell r="F40">
            <v>713.42307716327559</v>
          </cell>
          <cell r="G40">
            <v>470.00800439430884</v>
          </cell>
          <cell r="H40">
            <v>1393.1304404420887</v>
          </cell>
          <cell r="K40">
            <v>2570.0612466533066</v>
          </cell>
          <cell r="L40">
            <v>21.310426501831678</v>
          </cell>
        </row>
        <row r="48">
          <cell r="F48">
            <v>857.20297708652777</v>
          </cell>
          <cell r="G48">
            <v>470.00800439430884</v>
          </cell>
          <cell r="H48">
            <v>1273.6849046360126</v>
          </cell>
          <cell r="K48">
            <v>2484.557624789531</v>
          </cell>
          <cell r="L48">
            <v>31.322755377831921</v>
          </cell>
        </row>
        <row r="50">
          <cell r="F50">
            <v>857.20297708652777</v>
          </cell>
          <cell r="G50">
            <v>470.00800439430884</v>
          </cell>
          <cell r="H50">
            <v>921.58665670770426</v>
          </cell>
          <cell r="K50">
            <v>2132.4593768612231</v>
          </cell>
          <cell r="L50">
            <v>31.322755377831921</v>
          </cell>
        </row>
        <row r="60">
          <cell r="F60">
            <v>713.42307716327559</v>
          </cell>
          <cell r="G60">
            <v>416.600980211506</v>
          </cell>
          <cell r="H60">
            <v>1135.536195626373</v>
          </cell>
          <cell r="K60">
            <v>2259.0599776547865</v>
          </cell>
          <cell r="L60">
            <v>21.310426501831678</v>
          </cell>
        </row>
        <row r="62">
          <cell r="F62">
            <v>857.20297708652777</v>
          </cell>
          <cell r="G62">
            <v>443.26877650430106</v>
          </cell>
          <cell r="H62">
            <v>816.16552448774917</v>
          </cell>
          <cell r="K62">
            <v>2000.2990167512598</v>
          </cell>
          <cell r="L62">
            <v>31.322755377831921</v>
          </cell>
        </row>
        <row r="67">
          <cell r="F67">
            <v>857.20297708652777</v>
          </cell>
          <cell r="G67">
            <v>416.600980211506</v>
          </cell>
          <cell r="H67">
            <v>816.16552448774917</v>
          </cell>
          <cell r="K67">
            <v>1973.6312204584654</v>
          </cell>
          <cell r="L67">
            <v>31.322755377831921</v>
          </cell>
        </row>
        <row r="68">
          <cell r="F68">
            <v>713.42307716327559</v>
          </cell>
          <cell r="G68">
            <v>470.00800439430884</v>
          </cell>
          <cell r="H68">
            <v>894.33550237100451</v>
          </cell>
          <cell r="K68">
            <v>2071.2663085822196</v>
          </cell>
          <cell r="L68">
            <v>21.310426501831678</v>
          </cell>
        </row>
        <row r="69">
          <cell r="F69">
            <v>713.42307716327559</v>
          </cell>
          <cell r="G69">
            <v>416.600980211506</v>
          </cell>
          <cell r="H69">
            <v>815.8797980988976</v>
          </cell>
          <cell r="K69">
            <v>1939.4035801273108</v>
          </cell>
          <cell r="L69">
            <v>21.310426501831678</v>
          </cell>
        </row>
        <row r="71">
          <cell r="F71">
            <v>713.42307716327559</v>
          </cell>
          <cell r="G71">
            <v>416.600980211506</v>
          </cell>
          <cell r="H71">
            <v>815.8797980988976</v>
          </cell>
          <cell r="K71">
            <v>1939.4035801273108</v>
          </cell>
          <cell r="L71">
            <v>21.310426501831678</v>
          </cell>
        </row>
        <row r="72">
          <cell r="F72">
            <v>713.42307716327559</v>
          </cell>
          <cell r="G72">
            <v>389.82603652289191</v>
          </cell>
          <cell r="H72">
            <v>815.8797980988976</v>
          </cell>
          <cell r="K72">
            <v>1912.6286364386963</v>
          </cell>
          <cell r="L72">
            <v>21.310426501831678</v>
          </cell>
        </row>
        <row r="75">
          <cell r="F75">
            <v>713.42307716327559</v>
          </cell>
          <cell r="G75">
            <v>416.600980211506</v>
          </cell>
          <cell r="H75">
            <v>713.39926663087147</v>
          </cell>
          <cell r="K75">
            <v>1836.9230486592846</v>
          </cell>
          <cell r="L75">
            <v>21.310426501831678</v>
          </cell>
        </row>
        <row r="80">
          <cell r="F80">
            <v>713.42307716327559</v>
          </cell>
          <cell r="G80">
            <v>389.82603652289191</v>
          </cell>
          <cell r="H80">
            <v>713.39926663087147</v>
          </cell>
          <cell r="K80">
            <v>1810.1481049706706</v>
          </cell>
          <cell r="L80">
            <v>21.310426501831678</v>
          </cell>
        </row>
        <row r="83">
          <cell r="F83">
            <v>713.42307716327559</v>
          </cell>
          <cell r="G83">
            <v>389.82603652289191</v>
          </cell>
          <cell r="H83">
            <v>713.39926663087147</v>
          </cell>
          <cell r="K83">
            <v>1810.1481049706706</v>
          </cell>
          <cell r="L83">
            <v>21.310426501831678</v>
          </cell>
        </row>
        <row r="86">
          <cell r="F86">
            <v>713.42307716327559</v>
          </cell>
          <cell r="G86">
            <v>389.82603652289191</v>
          </cell>
          <cell r="H86">
            <v>713.39926663087147</v>
          </cell>
          <cell r="K86">
            <v>1810.1481049706706</v>
          </cell>
          <cell r="L86">
            <v>21.310426501831678</v>
          </cell>
        </row>
        <row r="92">
          <cell r="F92">
            <v>652.96813538880588</v>
          </cell>
          <cell r="G92">
            <v>363.12252443149049</v>
          </cell>
          <cell r="H92">
            <v>694.48179863566997</v>
          </cell>
          <cell r="K92">
            <v>1710.5724584559666</v>
          </cell>
          <cell r="L92">
            <v>16.036393574283395</v>
          </cell>
        </row>
        <row r="93">
          <cell r="F93">
            <v>652.96813538880588</v>
          </cell>
          <cell r="G93">
            <v>363.12252443149049</v>
          </cell>
          <cell r="H93">
            <v>694.48179863566997</v>
          </cell>
          <cell r="K93">
            <v>1710.5724584559666</v>
          </cell>
          <cell r="L93">
            <v>16.036393574283395</v>
          </cell>
        </row>
        <row r="98">
          <cell r="F98">
            <v>652.96813538880588</v>
          </cell>
          <cell r="G98">
            <v>363.12252443149049</v>
          </cell>
          <cell r="H98">
            <v>694.48179863566997</v>
          </cell>
          <cell r="K98">
            <v>1710.5724584559666</v>
          </cell>
          <cell r="L98">
            <v>16.036393574283395</v>
          </cell>
        </row>
        <row r="99">
          <cell r="F99">
            <v>652.96813538880588</v>
          </cell>
          <cell r="G99">
            <v>363.12252443149049</v>
          </cell>
          <cell r="H99">
            <v>694.48179863566997</v>
          </cell>
          <cell r="K99">
            <v>1710.5724584559666</v>
          </cell>
          <cell r="L99">
            <v>16.036393574283395</v>
          </cell>
        </row>
        <row r="100">
          <cell r="F100">
            <v>652.96813538880588</v>
          </cell>
          <cell r="G100">
            <v>336.35948600907841</v>
          </cell>
          <cell r="H100">
            <v>694.48179863566997</v>
          </cell>
          <cell r="K100">
            <v>1683.8094200335545</v>
          </cell>
          <cell r="L100">
            <v>16.036393574283395</v>
          </cell>
        </row>
        <row r="105">
          <cell r="F105">
            <v>652.96813538880588</v>
          </cell>
          <cell r="G105">
            <v>336.35948600907841</v>
          </cell>
          <cell r="H105">
            <v>694.48179863566997</v>
          </cell>
          <cell r="K105">
            <v>1683.8094200335545</v>
          </cell>
          <cell r="L105">
            <v>16.036393574283395</v>
          </cell>
        </row>
        <row r="106">
          <cell r="F106">
            <v>652.96813538880588</v>
          </cell>
          <cell r="G106">
            <v>336.35948600907841</v>
          </cell>
          <cell r="H106">
            <v>687.25530205097073</v>
          </cell>
          <cell r="K106">
            <v>1676.5829234488547</v>
          </cell>
          <cell r="L106">
            <v>16.036393574283395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42"/>
  <sheetViews>
    <sheetView tabSelected="1" zoomScale="115" zoomScaleNormal="115" workbookViewId="0">
      <pane xSplit="5" ySplit="12" topLeftCell="F13" activePane="bottomRight" state="frozen"/>
      <selection pane="topRight" activeCell="F1" sqref="F1"/>
      <selection pane="bottomLeft" activeCell="A9" sqref="A9"/>
      <selection pane="bottomRight" activeCell="H6" sqref="H6"/>
    </sheetView>
  </sheetViews>
  <sheetFormatPr baseColWidth="10" defaultColWidth="11.42578125" defaultRowHeight="11.25" x14ac:dyDescent="0.2"/>
  <cols>
    <col min="1" max="1" width="2.5703125" style="1" customWidth="1"/>
    <col min="2" max="2" width="2.42578125" style="1" bestFit="1" customWidth="1"/>
    <col min="3" max="3" width="3" style="1" bestFit="1" customWidth="1"/>
    <col min="4" max="4" width="3" style="1" customWidth="1"/>
    <col min="5" max="5" width="22.42578125" style="1" customWidth="1"/>
    <col min="6" max="6" width="8.42578125" style="1" customWidth="1"/>
    <col min="7" max="7" width="8.85546875" style="1" customWidth="1"/>
    <col min="8" max="8" width="9.5703125" style="1" customWidth="1"/>
    <col min="9" max="9" width="8.140625" style="1" customWidth="1"/>
    <col min="10" max="10" width="9.5703125" style="1" customWidth="1"/>
    <col min="11" max="11" width="9" style="1" customWidth="1"/>
    <col min="12" max="12" width="8.5703125" style="1" customWidth="1"/>
    <col min="13" max="13" width="8.42578125" style="1" customWidth="1"/>
    <col min="14" max="14" width="8.5703125" style="13" customWidth="1"/>
    <col min="15" max="15" width="12.140625" style="1" bestFit="1" customWidth="1"/>
    <col min="16" max="16384" width="11.42578125" style="1"/>
  </cols>
  <sheetData>
    <row r="2" spans="1:18" ht="12.75" x14ac:dyDescent="0.2">
      <c r="C2" s="44" t="s">
        <v>128</v>
      </c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8" ht="12.75" x14ac:dyDescent="0.2"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8" x14ac:dyDescent="0.2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8" x14ac:dyDescent="0.2">
      <c r="A5" s="12"/>
      <c r="B5" s="12"/>
      <c r="C5" s="12"/>
      <c r="D5" s="12"/>
      <c r="E5" s="12"/>
      <c r="F5" s="12"/>
      <c r="G5" s="42"/>
      <c r="H5" s="12"/>
      <c r="I5" s="12"/>
      <c r="J5" s="12"/>
      <c r="K5" s="12"/>
      <c r="L5" s="12"/>
      <c r="M5" s="12"/>
      <c r="N5" s="12"/>
    </row>
    <row r="6" spans="1:18" ht="13.5" thickBot="1" x14ac:dyDescent="0.25">
      <c r="G6" s="37"/>
      <c r="H6" s="38"/>
      <c r="I6" s="38"/>
      <c r="J6" s="31"/>
      <c r="K6" s="31"/>
      <c r="L6" s="31"/>
    </row>
    <row r="7" spans="1:18" ht="12.75" customHeight="1" x14ac:dyDescent="0.2">
      <c r="B7" s="6" t="s">
        <v>0</v>
      </c>
      <c r="C7" s="6" t="s">
        <v>5</v>
      </c>
      <c r="D7" s="6" t="s">
        <v>10</v>
      </c>
    </row>
    <row r="8" spans="1:18" ht="13.5" customHeight="1" x14ac:dyDescent="0.2">
      <c r="B8" s="7" t="s">
        <v>1</v>
      </c>
      <c r="C8" s="7" t="s">
        <v>6</v>
      </c>
      <c r="D8" s="7" t="s">
        <v>7</v>
      </c>
    </row>
    <row r="9" spans="1:18" ht="12" thickBot="1" x14ac:dyDescent="0.25">
      <c r="B9" s="7" t="s">
        <v>2</v>
      </c>
      <c r="C9" s="7" t="s">
        <v>7</v>
      </c>
      <c r="D9" s="7"/>
    </row>
    <row r="10" spans="1:18" ht="12" thickBot="1" x14ac:dyDescent="0.25">
      <c r="B10" s="7" t="s">
        <v>3</v>
      </c>
      <c r="C10" s="7" t="s">
        <v>8</v>
      </c>
      <c r="D10" s="8"/>
      <c r="K10" s="6" t="s">
        <v>13</v>
      </c>
      <c r="N10" s="1"/>
    </row>
    <row r="11" spans="1:18" ht="12" thickBot="1" x14ac:dyDescent="0.25">
      <c r="B11" s="7" t="s">
        <v>4</v>
      </c>
      <c r="C11" s="7" t="s">
        <v>9</v>
      </c>
      <c r="D11" s="8"/>
      <c r="G11" s="6" t="s">
        <v>55</v>
      </c>
      <c r="H11" s="6" t="s">
        <v>55</v>
      </c>
      <c r="I11" s="14" t="s">
        <v>55</v>
      </c>
      <c r="J11" s="14" t="s">
        <v>52</v>
      </c>
      <c r="K11" s="7" t="s">
        <v>14</v>
      </c>
      <c r="L11" s="15"/>
      <c r="M11" s="6" t="s">
        <v>52</v>
      </c>
      <c r="N11" s="6" t="s">
        <v>50</v>
      </c>
    </row>
    <row r="12" spans="1:18" ht="12" thickBot="1" x14ac:dyDescent="0.25">
      <c r="B12" s="9"/>
      <c r="C12" s="9"/>
      <c r="D12" s="10"/>
      <c r="E12" s="6" t="s">
        <v>11</v>
      </c>
      <c r="F12" s="11" t="s">
        <v>12</v>
      </c>
      <c r="G12" s="9" t="s">
        <v>88</v>
      </c>
      <c r="H12" s="9" t="s">
        <v>56</v>
      </c>
      <c r="I12" s="9" t="s">
        <v>118</v>
      </c>
      <c r="J12" s="9" t="s">
        <v>54</v>
      </c>
      <c r="K12" s="9" t="s">
        <v>91</v>
      </c>
      <c r="L12" s="16" t="s">
        <v>49</v>
      </c>
      <c r="M12" s="9" t="s">
        <v>53</v>
      </c>
      <c r="N12" s="9" t="s">
        <v>57</v>
      </c>
    </row>
    <row r="13" spans="1:18" x14ac:dyDescent="0.2">
      <c r="B13" s="21" t="s">
        <v>15</v>
      </c>
      <c r="C13" s="21"/>
      <c r="D13" s="21"/>
      <c r="E13" s="5" t="s">
        <v>58</v>
      </c>
      <c r="F13" s="33">
        <v>4313.5919582062497</v>
      </c>
      <c r="G13" s="18"/>
      <c r="H13" s="18"/>
      <c r="I13" s="33">
        <v>1509.7630387499999</v>
      </c>
      <c r="J13" s="19">
        <v>5823.35499695625</v>
      </c>
      <c r="K13" s="19">
        <v>5823.35499695625</v>
      </c>
      <c r="L13" s="18"/>
      <c r="M13" s="18">
        <v>81526.969957387497</v>
      </c>
      <c r="N13" s="30"/>
      <c r="O13" s="41"/>
      <c r="R13" s="13"/>
    </row>
    <row r="14" spans="1:18" x14ac:dyDescent="0.2">
      <c r="B14" s="22" t="s">
        <v>73</v>
      </c>
      <c r="C14" s="22">
        <v>24</v>
      </c>
      <c r="D14" s="22">
        <v>11</v>
      </c>
      <c r="E14" s="5" t="s">
        <v>51</v>
      </c>
      <c r="F14" s="33">
        <v>1170.2334987092013</v>
      </c>
      <c r="G14" s="33">
        <v>711.33132189155936</v>
      </c>
      <c r="H14" s="33">
        <v>2205.7470050749807</v>
      </c>
      <c r="I14" s="33"/>
      <c r="J14" s="19">
        <v>4087.3118256757416</v>
      </c>
      <c r="K14" s="33">
        <v>3770.536800200839</v>
      </c>
      <c r="L14" s="33">
        <v>42.429475849463941</v>
      </c>
      <c r="M14" s="19">
        <v>56588.815508510583</v>
      </c>
      <c r="N14" s="19">
        <v>56.019726226212548</v>
      </c>
      <c r="O14" s="41"/>
      <c r="R14" s="13"/>
    </row>
    <row r="15" spans="1:18" x14ac:dyDescent="0.2">
      <c r="B15" s="22" t="s">
        <v>73</v>
      </c>
      <c r="C15" s="22">
        <v>23</v>
      </c>
      <c r="D15" s="22">
        <v>13</v>
      </c>
      <c r="E15" s="5" t="s">
        <v>16</v>
      </c>
      <c r="F15" s="33">
        <v>1170.2334987092013</v>
      </c>
      <c r="G15" s="33">
        <v>666.77854181494342</v>
      </c>
      <c r="H15" s="33">
        <v>1955.7584395725012</v>
      </c>
      <c r="I15" s="33"/>
      <c r="J15" s="19">
        <v>3792.7704800966458</v>
      </c>
      <c r="K15" s="33">
        <v>3475.9954546217446</v>
      </c>
      <c r="L15" s="33">
        <v>42.429475849463941</v>
      </c>
      <c r="M15" s="19">
        <v>52465.236670403239</v>
      </c>
      <c r="N15" s="19">
        <v>51.937616439902648</v>
      </c>
      <c r="O15" s="41"/>
      <c r="P15" s="30"/>
      <c r="R15" s="13"/>
    </row>
    <row r="16" spans="1:18" x14ac:dyDescent="0.2">
      <c r="B16" s="22" t="s">
        <v>72</v>
      </c>
      <c r="C16" s="22">
        <v>22</v>
      </c>
      <c r="D16" s="22">
        <v>15</v>
      </c>
      <c r="E16" s="5" t="s">
        <v>17</v>
      </c>
      <c r="F16" s="33">
        <v>1353.3623868521136</v>
      </c>
      <c r="G16" s="33">
        <v>622.15254435118482</v>
      </c>
      <c r="H16" s="33">
        <v>1727.6008583365426</v>
      </c>
      <c r="I16" s="33"/>
      <c r="J16" s="19">
        <v>3703.115789539841</v>
      </c>
      <c r="K16" s="33">
        <v>3184.8709204426636</v>
      </c>
      <c r="L16" s="33">
        <v>52.04535936093292</v>
      </c>
      <c r="M16" s="19">
        <v>50807.131315363418</v>
      </c>
      <c r="N16" s="19">
        <v>50.296185934442107</v>
      </c>
      <c r="O16" s="41"/>
      <c r="R16" s="13"/>
    </row>
    <row r="17" spans="2:18" x14ac:dyDescent="0.2">
      <c r="B17" s="22" t="s">
        <v>73</v>
      </c>
      <c r="C17" s="22">
        <v>21</v>
      </c>
      <c r="D17" s="22">
        <v>16</v>
      </c>
      <c r="E17" s="5" t="s">
        <v>20</v>
      </c>
      <c r="F17" s="33">
        <v>1170.2334987092013</v>
      </c>
      <c r="G17" s="33">
        <v>577.62417007028353</v>
      </c>
      <c r="H17" s="33">
        <v>1727.6008583365426</v>
      </c>
      <c r="I17" s="33"/>
      <c r="J17" s="19">
        <v>3475.4585271160277</v>
      </c>
      <c r="K17" s="33">
        <v>3158.683501641126</v>
      </c>
      <c r="L17" s="33">
        <v>42.429475849463941</v>
      </c>
      <c r="M17" s="19">
        <v>48022.869328674584</v>
      </c>
      <c r="N17" s="19">
        <v>47.53992406829822</v>
      </c>
      <c r="O17" s="41"/>
      <c r="R17" s="13"/>
    </row>
    <row r="18" spans="2:18" x14ac:dyDescent="0.2">
      <c r="B18" s="22" t="s">
        <v>74</v>
      </c>
      <c r="C18" s="22">
        <v>22</v>
      </c>
      <c r="D18" s="22">
        <v>17</v>
      </c>
      <c r="E18" s="5" t="s">
        <v>76</v>
      </c>
      <c r="F18" s="33">
        <v>878.63305151369093</v>
      </c>
      <c r="G18" s="33">
        <v>622.15254435118482</v>
      </c>
      <c r="H18" s="33">
        <v>1955.7584395725012</v>
      </c>
      <c r="I18" s="33"/>
      <c r="J18" s="19">
        <v>3456.5440354373768</v>
      </c>
      <c r="K18" s="33">
        <v>3337.2973175768761</v>
      </c>
      <c r="L18" s="33">
        <v>32.105824262277714</v>
      </c>
      <c r="M18" s="19">
        <v>48153.123060402271</v>
      </c>
      <c r="N18" s="19">
        <v>47.668867894489992</v>
      </c>
      <c r="O18" s="41"/>
      <c r="R18" s="13"/>
    </row>
    <row r="19" spans="2:18" x14ac:dyDescent="0.2">
      <c r="B19" s="22" t="s">
        <v>74</v>
      </c>
      <c r="C19" s="22">
        <v>21</v>
      </c>
      <c r="D19" s="22">
        <v>18</v>
      </c>
      <c r="E19" s="5" t="s">
        <v>20</v>
      </c>
      <c r="F19" s="33">
        <v>878.63305151369093</v>
      </c>
      <c r="G19" s="33">
        <v>577.62417007028353</v>
      </c>
      <c r="H19" s="33">
        <v>1727.6008583365426</v>
      </c>
      <c r="I19" s="33"/>
      <c r="J19" s="19">
        <v>3183.8580799205174</v>
      </c>
      <c r="K19" s="33">
        <v>3064.6113620600167</v>
      </c>
      <c r="L19" s="33">
        <v>32.105824262277714</v>
      </c>
      <c r="M19" s="19">
        <v>44335.51968316624</v>
      </c>
      <c r="N19" s="19">
        <v>43.889656505962805</v>
      </c>
      <c r="O19" s="41"/>
      <c r="R19" s="13"/>
    </row>
    <row r="20" spans="2:18" x14ac:dyDescent="0.2">
      <c r="B20" s="22" t="s">
        <v>75</v>
      </c>
      <c r="C20" s="21">
        <v>18</v>
      </c>
      <c r="D20" s="21">
        <v>19</v>
      </c>
      <c r="E20" s="5" t="s">
        <v>77</v>
      </c>
      <c r="F20" s="33">
        <v>731.25865409235746</v>
      </c>
      <c r="G20" s="33">
        <v>481.75820450416654</v>
      </c>
      <c r="H20" s="33">
        <v>1427.9587014531407</v>
      </c>
      <c r="I20" s="33"/>
      <c r="J20" s="19">
        <v>2640.9755600496646</v>
      </c>
      <c r="K20" s="33">
        <v>2634.312777819639</v>
      </c>
      <c r="L20" s="33">
        <v>21.843187164377468</v>
      </c>
      <c r="M20" s="19">
        <v>36960.332276235255</v>
      </c>
      <c r="N20" s="19">
        <v>36.588638174148663</v>
      </c>
      <c r="O20" s="41"/>
      <c r="R20" s="13"/>
    </row>
    <row r="21" spans="2:18" x14ac:dyDescent="0.2">
      <c r="B21" s="22" t="s">
        <v>74</v>
      </c>
      <c r="C21" s="22">
        <v>18</v>
      </c>
      <c r="D21" s="22">
        <v>29</v>
      </c>
      <c r="E21" s="5" t="s">
        <v>78</v>
      </c>
      <c r="F21" s="33">
        <v>878.63305151369093</v>
      </c>
      <c r="G21" s="33">
        <v>481.75820450416654</v>
      </c>
      <c r="H21" s="33">
        <v>1305.5270272519128</v>
      </c>
      <c r="I21" s="33"/>
      <c r="J21" s="19">
        <v>2665.9182832697702</v>
      </c>
      <c r="K21" s="33">
        <v>2546.6715654092691</v>
      </c>
      <c r="L21" s="33">
        <v>32.105824262277714</v>
      </c>
      <c r="M21" s="19">
        <v>37084.362530055783</v>
      </c>
      <c r="N21" s="19">
        <v>36.71142110926327</v>
      </c>
      <c r="O21" s="41"/>
      <c r="R21" s="13"/>
    </row>
    <row r="22" spans="2:18" x14ac:dyDescent="0.2">
      <c r="B22" s="22" t="s">
        <v>74</v>
      </c>
      <c r="C22" s="22">
        <v>18</v>
      </c>
      <c r="D22" s="22">
        <v>38</v>
      </c>
      <c r="E22" s="5" t="s">
        <v>26</v>
      </c>
      <c r="F22" s="33">
        <v>878.63305151369093</v>
      </c>
      <c r="G22" s="33">
        <v>481.75820450416654</v>
      </c>
      <c r="H22" s="33">
        <v>944.62632312539677</v>
      </c>
      <c r="I22" s="33"/>
      <c r="J22" s="19">
        <v>2305.0175791432539</v>
      </c>
      <c r="K22" s="33">
        <v>2185.7708612827532</v>
      </c>
      <c r="L22" s="33">
        <v>32.105824262277714</v>
      </c>
      <c r="M22" s="19">
        <v>32031.752672284554</v>
      </c>
      <c r="N22" s="19">
        <v>31.709623167095017</v>
      </c>
      <c r="O22" s="41"/>
      <c r="R22" s="13"/>
    </row>
    <row r="23" spans="2:18" x14ac:dyDescent="0.2">
      <c r="B23" s="22" t="s">
        <v>75</v>
      </c>
      <c r="C23" s="22">
        <v>16</v>
      </c>
      <c r="D23" s="22">
        <v>30</v>
      </c>
      <c r="E23" s="5" t="s">
        <v>79</v>
      </c>
      <c r="F23" s="33">
        <v>731.25865409235746</v>
      </c>
      <c r="G23" s="33">
        <v>427.01600471679359</v>
      </c>
      <c r="H23" s="33">
        <v>1163.9246005170323</v>
      </c>
      <c r="I23" s="33"/>
      <c r="J23" s="19">
        <v>2322.1992593261834</v>
      </c>
      <c r="K23" s="33">
        <v>2315.536477096156</v>
      </c>
      <c r="L23" s="33">
        <v>21.843187164377468</v>
      </c>
      <c r="M23" s="19">
        <v>32497.464066106513</v>
      </c>
      <c r="N23" s="19">
        <v>32.170651102525305</v>
      </c>
      <c r="O23" s="41"/>
      <c r="R23" s="13"/>
    </row>
    <row r="24" spans="2:18" x14ac:dyDescent="0.2">
      <c r="B24" s="22" t="s">
        <v>74</v>
      </c>
      <c r="C24" s="22">
        <v>17</v>
      </c>
      <c r="D24" s="22">
        <v>45</v>
      </c>
      <c r="E24" s="5" t="s">
        <v>28</v>
      </c>
      <c r="F24" s="33">
        <v>878.63305151369093</v>
      </c>
      <c r="G24" s="33">
        <v>454.35049591690853</v>
      </c>
      <c r="H24" s="33">
        <v>836.56966259994283</v>
      </c>
      <c r="I24" s="33"/>
      <c r="J24" s="19">
        <v>2169.5532100305422</v>
      </c>
      <c r="K24" s="33">
        <v>2050.3064921700411</v>
      </c>
      <c r="L24" s="33">
        <v>32.105824262277714</v>
      </c>
      <c r="M24" s="19">
        <v>30135.251504706586</v>
      </c>
      <c r="N24" s="19">
        <v>29.832194292842789</v>
      </c>
      <c r="O24" s="41"/>
      <c r="R24" s="13"/>
    </row>
    <row r="25" spans="2:18" x14ac:dyDescent="0.2">
      <c r="B25" s="22" t="s">
        <v>74</v>
      </c>
      <c r="C25" s="22">
        <v>16</v>
      </c>
      <c r="D25" s="22">
        <v>47</v>
      </c>
      <c r="E25" s="5" t="s">
        <v>29</v>
      </c>
      <c r="F25" s="33">
        <v>878.63305151369093</v>
      </c>
      <c r="G25" s="33">
        <v>427.01600471679359</v>
      </c>
      <c r="H25" s="33">
        <v>836.56966259994283</v>
      </c>
      <c r="I25" s="33"/>
      <c r="J25" s="19">
        <v>2142.2187188304274</v>
      </c>
      <c r="K25" s="33">
        <v>2022.9720009699267</v>
      </c>
      <c r="L25" s="33">
        <v>32.105824262277714</v>
      </c>
      <c r="M25" s="19">
        <v>29752.568627904984</v>
      </c>
      <c r="N25" s="19">
        <v>29.453359892489221</v>
      </c>
      <c r="O25" s="41"/>
      <c r="R25" s="13"/>
    </row>
    <row r="26" spans="2:18" x14ac:dyDescent="0.2">
      <c r="B26" s="22" t="s">
        <v>75</v>
      </c>
      <c r="C26" s="22">
        <v>18</v>
      </c>
      <c r="D26" s="22">
        <v>39</v>
      </c>
      <c r="E26" s="5" t="s">
        <v>30</v>
      </c>
      <c r="F26" s="33">
        <v>731.25865409235746</v>
      </c>
      <c r="G26" s="33">
        <v>481.75820450416654</v>
      </c>
      <c r="H26" s="33">
        <v>916.69388993027951</v>
      </c>
      <c r="I26" s="33"/>
      <c r="J26" s="19">
        <v>2129.7107485268034</v>
      </c>
      <c r="K26" s="33">
        <v>2123.047966296775</v>
      </c>
      <c r="L26" s="33">
        <v>21.843187164377468</v>
      </c>
      <c r="M26" s="19">
        <v>29802.624914915192</v>
      </c>
      <c r="N26" s="19">
        <v>29.502912785035463</v>
      </c>
      <c r="O26" s="41"/>
      <c r="R26" s="13"/>
    </row>
    <row r="27" spans="2:18" x14ac:dyDescent="0.2">
      <c r="B27" s="22" t="s">
        <v>75</v>
      </c>
      <c r="C27" s="22">
        <v>16</v>
      </c>
      <c r="D27" s="22">
        <v>48</v>
      </c>
      <c r="E27" s="5" t="s">
        <v>33</v>
      </c>
      <c r="F27" s="33">
        <v>731.25865409235746</v>
      </c>
      <c r="G27" s="33">
        <v>427.01600471679359</v>
      </c>
      <c r="H27" s="33">
        <v>836.27679305136996</v>
      </c>
      <c r="I27" s="33"/>
      <c r="J27" s="19">
        <v>1994.551451860521</v>
      </c>
      <c r="K27" s="33">
        <v>1987.8886696304933</v>
      </c>
      <c r="L27" s="33">
        <v>21.843187164377468</v>
      </c>
      <c r="M27" s="19">
        <v>27910.394761587235</v>
      </c>
      <c r="N27" s="19">
        <v>27.629711973287176</v>
      </c>
      <c r="O27" s="41"/>
      <c r="R27" s="13"/>
    </row>
    <row r="28" spans="2:18" x14ac:dyDescent="0.2">
      <c r="B28" s="22" t="s">
        <v>75</v>
      </c>
      <c r="C28" s="22">
        <v>16</v>
      </c>
      <c r="D28" s="22">
        <v>48</v>
      </c>
      <c r="E28" s="5" t="s">
        <v>34</v>
      </c>
      <c r="F28" s="33">
        <v>731.25865409235746</v>
      </c>
      <c r="G28" s="33">
        <v>427.01600471679359</v>
      </c>
      <c r="H28" s="33">
        <v>836.27679305136996</v>
      </c>
      <c r="I28" s="33"/>
      <c r="J28" s="19">
        <v>1994.551451860521</v>
      </c>
      <c r="K28" s="33">
        <v>1987.8886696304933</v>
      </c>
      <c r="L28" s="33">
        <v>21.843187164377468</v>
      </c>
      <c r="M28" s="19">
        <v>27910.394761587235</v>
      </c>
      <c r="N28" s="19">
        <v>27.629711973287176</v>
      </c>
      <c r="O28" s="41"/>
      <c r="R28" s="13"/>
    </row>
    <row r="29" spans="2:18" x14ac:dyDescent="0.2">
      <c r="B29" s="22" t="s">
        <v>75</v>
      </c>
      <c r="C29" s="22">
        <v>15</v>
      </c>
      <c r="D29" s="22">
        <v>49</v>
      </c>
      <c r="E29" s="5" t="s">
        <v>35</v>
      </c>
      <c r="F29" s="33">
        <v>731.25865409235746</v>
      </c>
      <c r="G29" s="33">
        <v>399.57168743596418</v>
      </c>
      <c r="H29" s="33">
        <v>836.27679305136996</v>
      </c>
      <c r="I29" s="33"/>
      <c r="J29" s="19">
        <v>1967.1071345796918</v>
      </c>
      <c r="K29" s="33">
        <v>1960.4443523496634</v>
      </c>
      <c r="L29" s="33">
        <v>21.843187164377468</v>
      </c>
      <c r="M29" s="19">
        <v>27526.174319655627</v>
      </c>
      <c r="N29" s="19">
        <v>27.249355470432192</v>
      </c>
      <c r="O29" s="41"/>
      <c r="R29" s="13"/>
    </row>
    <row r="30" spans="2:18" x14ac:dyDescent="0.2">
      <c r="B30" s="22" t="s">
        <v>75</v>
      </c>
      <c r="C30" s="22">
        <v>16</v>
      </c>
      <c r="D30" s="22">
        <v>52</v>
      </c>
      <c r="E30" s="4" t="s">
        <v>36</v>
      </c>
      <c r="F30" s="33">
        <v>731.25865409235746</v>
      </c>
      <c r="G30" s="33">
        <v>427.01600471679359</v>
      </c>
      <c r="H30" s="33">
        <v>731.23424829664316</v>
      </c>
      <c r="I30" s="33"/>
      <c r="J30" s="19">
        <v>1889.5089071057942</v>
      </c>
      <c r="K30" s="33">
        <v>1882.8461248757667</v>
      </c>
      <c r="L30" s="33">
        <v>21.843187164377468</v>
      </c>
      <c r="M30" s="19">
        <v>26439.799135021065</v>
      </c>
      <c r="N30" s="19">
        <v>26.173905491928462</v>
      </c>
      <c r="O30" s="41"/>
      <c r="R30" s="13"/>
    </row>
    <row r="31" spans="2:18" x14ac:dyDescent="0.2">
      <c r="B31" s="22" t="s">
        <v>75</v>
      </c>
      <c r="C31" s="22">
        <v>15</v>
      </c>
      <c r="D31" s="22">
        <v>51</v>
      </c>
      <c r="E31" s="5" t="s">
        <v>37</v>
      </c>
      <c r="F31" s="33">
        <v>731.25865409235746</v>
      </c>
      <c r="G31" s="33">
        <v>399.57168743596418</v>
      </c>
      <c r="H31" s="33">
        <v>731.23424829664316</v>
      </c>
      <c r="I31" s="33"/>
      <c r="J31" s="19">
        <v>1862.064589824965</v>
      </c>
      <c r="K31" s="33">
        <v>1855.4018075949373</v>
      </c>
      <c r="L31" s="33">
        <v>21.843187164377468</v>
      </c>
      <c r="M31" s="19">
        <v>26055.578693089454</v>
      </c>
      <c r="N31" s="19">
        <v>25.793548989073471</v>
      </c>
      <c r="O31" s="41"/>
      <c r="R31" s="13"/>
    </row>
    <row r="32" spans="2:18" x14ac:dyDescent="0.2">
      <c r="B32" s="22" t="s">
        <v>75</v>
      </c>
      <c r="C32" s="22">
        <v>15</v>
      </c>
      <c r="D32" s="22">
        <v>53</v>
      </c>
      <c r="E32" s="5" t="s">
        <v>38</v>
      </c>
      <c r="F32" s="33">
        <v>731.25865409235746</v>
      </c>
      <c r="G32" s="33">
        <v>399.57168743596418</v>
      </c>
      <c r="H32" s="33">
        <v>731.23424829664316</v>
      </c>
      <c r="I32" s="33"/>
      <c r="J32" s="19">
        <v>1862.064589824965</v>
      </c>
      <c r="K32" s="33">
        <v>1855.4018075949373</v>
      </c>
      <c r="L32" s="33">
        <v>21.843187164377468</v>
      </c>
      <c r="M32" s="19">
        <v>26055.578693089454</v>
      </c>
      <c r="N32" s="19">
        <v>25.793548989073471</v>
      </c>
      <c r="O32" s="41"/>
      <c r="R32" s="13"/>
    </row>
    <row r="33" spans="1:18" ht="12" customHeight="1" x14ac:dyDescent="0.2">
      <c r="B33" s="22" t="s">
        <v>75</v>
      </c>
      <c r="C33" s="22">
        <v>15</v>
      </c>
      <c r="D33" s="22">
        <v>51</v>
      </c>
      <c r="E33" s="5" t="s">
        <v>41</v>
      </c>
      <c r="F33" s="33">
        <v>731.25865409235746</v>
      </c>
      <c r="G33" s="33">
        <v>399.57168743596418</v>
      </c>
      <c r="H33" s="33">
        <v>731.23424829664316</v>
      </c>
      <c r="I33" s="33"/>
      <c r="J33" s="19">
        <v>1862.064589824965</v>
      </c>
      <c r="K33" s="33">
        <v>1855.4018075949373</v>
      </c>
      <c r="L33" s="33">
        <v>21.843187164377468</v>
      </c>
      <c r="M33" s="19">
        <v>26055.578693089454</v>
      </c>
      <c r="N33" s="19">
        <v>25.793548989073471</v>
      </c>
      <c r="O33" s="41"/>
      <c r="R33" s="13"/>
    </row>
    <row r="34" spans="1:18" x14ac:dyDescent="0.2">
      <c r="B34" s="22" t="s">
        <v>8</v>
      </c>
      <c r="C34" s="22">
        <v>14</v>
      </c>
      <c r="D34" s="22">
        <v>54</v>
      </c>
      <c r="E34" s="5" t="s">
        <v>42</v>
      </c>
      <c r="F34" s="33">
        <v>669.29233877352601</v>
      </c>
      <c r="G34" s="33">
        <v>372.20058754227773</v>
      </c>
      <c r="H34" s="33">
        <v>711.84384360156162</v>
      </c>
      <c r="I34" s="33"/>
      <c r="J34" s="19">
        <v>1753.3367699173655</v>
      </c>
      <c r="K34" s="33">
        <v>1753.3367699173657</v>
      </c>
      <c r="L34" s="33">
        <v>16.437303413640478</v>
      </c>
      <c r="M34" s="19">
        <v>24546.714778843118</v>
      </c>
      <c r="N34" s="19">
        <v>24.299859067679389</v>
      </c>
      <c r="O34" s="41"/>
      <c r="R34" s="13"/>
    </row>
    <row r="35" spans="1:18" x14ac:dyDescent="0.2">
      <c r="B35" s="22" t="s">
        <v>8</v>
      </c>
      <c r="C35" s="22">
        <v>14</v>
      </c>
      <c r="D35" s="22">
        <v>54</v>
      </c>
      <c r="E35" s="5" t="s">
        <v>43</v>
      </c>
      <c r="F35" s="33">
        <v>669.29233877352601</v>
      </c>
      <c r="G35" s="33">
        <v>372.20058754227773</v>
      </c>
      <c r="H35" s="33">
        <v>711.84384360156162</v>
      </c>
      <c r="I35" s="33"/>
      <c r="J35" s="19">
        <v>1753.3367699173655</v>
      </c>
      <c r="K35" s="33">
        <v>1753.3367699173657</v>
      </c>
      <c r="L35" s="33">
        <v>16.437303413640478</v>
      </c>
      <c r="M35" s="19">
        <v>24546.714778843118</v>
      </c>
      <c r="N35" s="19">
        <v>24.299859067679389</v>
      </c>
      <c r="O35" s="41"/>
      <c r="R35" s="13"/>
    </row>
    <row r="36" spans="1:18" x14ac:dyDescent="0.2">
      <c r="B36" s="22" t="s">
        <v>8</v>
      </c>
      <c r="C36" s="22">
        <v>14</v>
      </c>
      <c r="D36" s="22">
        <v>54</v>
      </c>
      <c r="E36" s="5" t="s">
        <v>44</v>
      </c>
      <c r="F36" s="33">
        <v>669.29233877352601</v>
      </c>
      <c r="G36" s="33">
        <v>372.20058754227773</v>
      </c>
      <c r="H36" s="33">
        <v>711.84384360156162</v>
      </c>
      <c r="I36" s="33"/>
      <c r="J36" s="19">
        <v>1753.3367699173655</v>
      </c>
      <c r="K36" s="33">
        <v>1753.3367699173657</v>
      </c>
      <c r="L36" s="33">
        <v>16.437303413640478</v>
      </c>
      <c r="M36" s="19">
        <v>24546.714778843118</v>
      </c>
      <c r="N36" s="19">
        <v>24.299859067679389</v>
      </c>
      <c r="O36" s="41"/>
      <c r="R36" s="13"/>
    </row>
    <row r="37" spans="1:18" x14ac:dyDescent="0.2">
      <c r="B37" s="22" t="s">
        <v>8</v>
      </c>
      <c r="C37" s="22">
        <v>14</v>
      </c>
      <c r="D37" s="22">
        <v>54</v>
      </c>
      <c r="E37" s="5" t="s">
        <v>45</v>
      </c>
      <c r="F37" s="33">
        <v>669.29233877352601</v>
      </c>
      <c r="G37" s="33">
        <v>372.20058754227773</v>
      </c>
      <c r="H37" s="33">
        <v>711.84384360156162</v>
      </c>
      <c r="I37" s="33"/>
      <c r="J37" s="19">
        <v>1753.3367699173655</v>
      </c>
      <c r="K37" s="33">
        <v>1753.3367699173657</v>
      </c>
      <c r="L37" s="33">
        <v>16.437303413640478</v>
      </c>
      <c r="M37" s="19">
        <v>24546.714778843118</v>
      </c>
      <c r="N37" s="19">
        <v>24.299859067679389</v>
      </c>
      <c r="O37" s="41"/>
      <c r="R37" s="13"/>
    </row>
    <row r="38" spans="1:18" x14ac:dyDescent="0.2">
      <c r="B38" s="22" t="s">
        <v>8</v>
      </c>
      <c r="C38" s="22">
        <v>13</v>
      </c>
      <c r="D38" s="22">
        <v>57</v>
      </c>
      <c r="E38" s="5" t="s">
        <v>46</v>
      </c>
      <c r="F38" s="33">
        <v>669.29233877352601</v>
      </c>
      <c r="G38" s="33">
        <v>344.76847315930536</v>
      </c>
      <c r="H38" s="33">
        <v>711.84384360156162</v>
      </c>
      <c r="I38" s="33"/>
      <c r="J38" s="19">
        <v>1725.904655534393</v>
      </c>
      <c r="K38" s="33">
        <v>1725.9046555343932</v>
      </c>
      <c r="L38" s="33">
        <v>16.437303413640478</v>
      </c>
      <c r="M38" s="19">
        <v>24162.665177481504</v>
      </c>
      <c r="N38" s="19">
        <v>23.919671687324556</v>
      </c>
      <c r="O38" s="41"/>
      <c r="R38" s="13"/>
    </row>
    <row r="39" spans="1:18" x14ac:dyDescent="0.2">
      <c r="B39" s="21" t="s">
        <v>8</v>
      </c>
      <c r="C39" s="22">
        <v>13</v>
      </c>
      <c r="D39" s="21">
        <v>57</v>
      </c>
      <c r="E39" s="5" t="s">
        <v>47</v>
      </c>
      <c r="F39" s="33">
        <v>669.29233877352601</v>
      </c>
      <c r="G39" s="33">
        <v>344.76847315930536</v>
      </c>
      <c r="H39" s="33">
        <v>711.84384360156162</v>
      </c>
      <c r="I39" s="33"/>
      <c r="J39" s="19">
        <v>1725.904655534393</v>
      </c>
      <c r="K39" s="33">
        <v>1725.9046555343932</v>
      </c>
      <c r="L39" s="33">
        <v>16.437303413640478</v>
      </c>
      <c r="M39" s="19">
        <v>24162.665177481504</v>
      </c>
      <c r="N39" s="19">
        <v>23.919671687324556</v>
      </c>
      <c r="O39" s="41"/>
      <c r="R39" s="13"/>
    </row>
    <row r="40" spans="1:18" x14ac:dyDescent="0.2">
      <c r="B40" s="22" t="s">
        <v>8</v>
      </c>
      <c r="C40" s="22">
        <v>13</v>
      </c>
      <c r="D40" s="22">
        <v>56</v>
      </c>
      <c r="E40" s="5" t="s">
        <v>48</v>
      </c>
      <c r="F40" s="33">
        <v>669.29233877352601</v>
      </c>
      <c r="G40" s="33">
        <v>344.76847315930536</v>
      </c>
      <c r="H40" s="33">
        <v>704.4366846022449</v>
      </c>
      <c r="I40" s="33"/>
      <c r="J40" s="19">
        <v>1718.4974965350762</v>
      </c>
      <c r="K40" s="33">
        <v>1718.4974965350759</v>
      </c>
      <c r="L40" s="33">
        <v>16.437303413640478</v>
      </c>
      <c r="M40" s="19">
        <v>24058.964951491067</v>
      </c>
      <c r="N40" s="19">
        <v>23.817014329728742</v>
      </c>
      <c r="O40" s="41"/>
      <c r="R40" s="13"/>
    </row>
    <row r="41" spans="1:18" x14ac:dyDescent="0.2">
      <c r="F41" s="3"/>
      <c r="G41" s="3"/>
      <c r="H41" s="3"/>
      <c r="I41" s="3"/>
      <c r="J41" s="3"/>
      <c r="K41" s="3"/>
      <c r="L41" s="3"/>
      <c r="M41" s="3"/>
    </row>
    <row r="42" spans="1:18" x14ac:dyDescent="0.2">
      <c r="A42" s="45">
        <v>45845</v>
      </c>
      <c r="B42" s="45"/>
      <c r="C42" s="45"/>
      <c r="F42" s="3"/>
      <c r="G42" s="3"/>
      <c r="H42" s="3"/>
      <c r="I42" s="3"/>
      <c r="J42" s="3"/>
      <c r="K42" s="3"/>
      <c r="L42" s="3"/>
      <c r="M42" s="3"/>
    </row>
  </sheetData>
  <mergeCells count="3">
    <mergeCell ref="C2:M2"/>
    <mergeCell ref="A42:C42"/>
    <mergeCell ref="A4:N4"/>
  </mergeCells>
  <phoneticPr fontId="0" type="noConversion"/>
  <printOptions horizontalCentered="1"/>
  <pageMargins left="0" right="0" top="0.19685039370078741" bottom="0.47244094488188981" header="0" footer="0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B9C7-0FBF-4571-A71F-4BF4C61F5C86}">
  <dimension ref="A2:U108"/>
  <sheetViews>
    <sheetView workbookViewId="0">
      <selection activeCell="A24" sqref="A24:XFD24"/>
    </sheetView>
  </sheetViews>
  <sheetFormatPr baseColWidth="10" defaultColWidth="11.42578125" defaultRowHeight="11.25" x14ac:dyDescent="0.2"/>
  <cols>
    <col min="1" max="1" width="2.5703125" style="1" customWidth="1"/>
    <col min="2" max="2" width="2.42578125" style="1" bestFit="1" customWidth="1"/>
    <col min="3" max="3" width="3" style="1" bestFit="1" customWidth="1"/>
    <col min="4" max="4" width="3" style="1" customWidth="1"/>
    <col min="5" max="5" width="22.42578125" style="1" customWidth="1"/>
    <col min="6" max="6" width="8.42578125" style="1" customWidth="1"/>
    <col min="7" max="7" width="8.85546875" style="1" customWidth="1"/>
    <col min="8" max="8" width="9.5703125" style="1" customWidth="1"/>
    <col min="9" max="9" width="8.140625" style="1" customWidth="1"/>
    <col min="10" max="10" width="9.5703125" style="1" customWidth="1"/>
    <col min="11" max="11" width="9" style="1" customWidth="1"/>
    <col min="12" max="12" width="8.5703125" style="1" customWidth="1"/>
    <col min="13" max="13" width="8.42578125" style="1" customWidth="1"/>
    <col min="14" max="14" width="8.5703125" style="13" customWidth="1"/>
    <col min="15" max="15" width="12.140625" style="1" bestFit="1" customWidth="1"/>
    <col min="16" max="16384" width="11.42578125" style="1"/>
  </cols>
  <sheetData>
    <row r="2" spans="1:18" ht="12.75" x14ac:dyDescent="0.2">
      <c r="C2" s="44" t="s">
        <v>125</v>
      </c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8" ht="12.75" x14ac:dyDescent="0.2"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8" x14ac:dyDescent="0.2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8" x14ac:dyDescent="0.2">
      <c r="A5" s="12"/>
      <c r="B5" s="12"/>
      <c r="C5" s="12"/>
      <c r="D5" s="12"/>
      <c r="E5" s="12"/>
      <c r="F5" s="12"/>
      <c r="G5" s="42"/>
      <c r="H5" s="12"/>
      <c r="I5" s="12"/>
      <c r="J5" s="12"/>
      <c r="K5" s="12"/>
      <c r="L5" s="12"/>
      <c r="M5" s="12"/>
      <c r="N5" s="12"/>
    </row>
    <row r="6" spans="1:18" ht="13.5" thickBot="1" x14ac:dyDescent="0.25">
      <c r="G6" s="37">
        <v>0.02</v>
      </c>
      <c r="H6" s="38" t="s">
        <v>93</v>
      </c>
      <c r="I6" s="38"/>
      <c r="J6" s="31" t="s">
        <v>126</v>
      </c>
      <c r="K6" s="31"/>
      <c r="L6" s="31"/>
    </row>
    <row r="7" spans="1:18" ht="12.75" customHeight="1" x14ac:dyDescent="0.2">
      <c r="B7" s="6" t="s">
        <v>0</v>
      </c>
      <c r="C7" s="6" t="s">
        <v>5</v>
      </c>
      <c r="D7" s="6" t="s">
        <v>10</v>
      </c>
    </row>
    <row r="8" spans="1:18" ht="13.5" customHeight="1" x14ac:dyDescent="0.2">
      <c r="B8" s="7" t="s">
        <v>1</v>
      </c>
      <c r="C8" s="7" t="s">
        <v>6</v>
      </c>
      <c r="D8" s="7" t="s">
        <v>7</v>
      </c>
    </row>
    <row r="9" spans="1:18" ht="12" thickBot="1" x14ac:dyDescent="0.25">
      <c r="B9" s="7" t="s">
        <v>2</v>
      </c>
      <c r="C9" s="7" t="s">
        <v>7</v>
      </c>
      <c r="D9" s="7"/>
    </row>
    <row r="10" spans="1:18" ht="12" thickBot="1" x14ac:dyDescent="0.25">
      <c r="B10" s="7" t="s">
        <v>3</v>
      </c>
      <c r="C10" s="7" t="s">
        <v>8</v>
      </c>
      <c r="D10" s="8"/>
      <c r="K10" s="6" t="s">
        <v>13</v>
      </c>
      <c r="N10" s="1"/>
    </row>
    <row r="11" spans="1:18" ht="12" thickBot="1" x14ac:dyDescent="0.25">
      <c r="B11" s="7" t="s">
        <v>4</v>
      </c>
      <c r="C11" s="7" t="s">
        <v>9</v>
      </c>
      <c r="D11" s="8"/>
      <c r="G11" s="6" t="s">
        <v>55</v>
      </c>
      <c r="H11" s="6" t="s">
        <v>55</v>
      </c>
      <c r="I11" s="14" t="s">
        <v>55</v>
      </c>
      <c r="J11" s="14" t="s">
        <v>52</v>
      </c>
      <c r="K11" s="7" t="s">
        <v>14</v>
      </c>
      <c r="L11" s="15"/>
      <c r="M11" s="6" t="s">
        <v>52</v>
      </c>
      <c r="N11" s="6" t="s">
        <v>50</v>
      </c>
    </row>
    <row r="12" spans="1:18" ht="12" thickBot="1" x14ac:dyDescent="0.25">
      <c r="B12" s="9"/>
      <c r="C12" s="9"/>
      <c r="D12" s="10"/>
      <c r="E12" s="6" t="s">
        <v>11</v>
      </c>
      <c r="F12" s="11" t="s">
        <v>12</v>
      </c>
      <c r="G12" s="9" t="s">
        <v>88</v>
      </c>
      <c r="H12" s="9" t="s">
        <v>56</v>
      </c>
      <c r="I12" s="9" t="s">
        <v>118</v>
      </c>
      <c r="J12" s="9" t="s">
        <v>54</v>
      </c>
      <c r="K12" s="9" t="s">
        <v>91</v>
      </c>
      <c r="L12" s="16" t="s">
        <v>49</v>
      </c>
      <c r="M12" s="9" t="s">
        <v>53</v>
      </c>
      <c r="N12" s="9" t="s">
        <v>57</v>
      </c>
    </row>
    <row r="13" spans="1:18" x14ac:dyDescent="0.2">
      <c r="B13" s="21" t="s">
        <v>15</v>
      </c>
      <c r="C13" s="21"/>
      <c r="D13" s="21"/>
      <c r="E13" s="5" t="s">
        <v>58</v>
      </c>
      <c r="F13" s="33">
        <f>+[1]mensual!F13*(1+$G$6)</f>
        <v>4292.5500462150003</v>
      </c>
      <c r="G13" s="18"/>
      <c r="H13" s="18"/>
      <c r="I13" s="33">
        <f>+[1]mensual!I13*(1+$G$6)</f>
        <v>1502.3983410000001</v>
      </c>
      <c r="J13" s="19">
        <f>+F13+G13+H13+I13</f>
        <v>5794.9483872150004</v>
      </c>
      <c r="K13" s="19">
        <f>+J13</f>
        <v>5794.9483872150004</v>
      </c>
      <c r="L13" s="18"/>
      <c r="M13" s="18">
        <f>+J13*12+(K13*2)</f>
        <v>81129.277421010003</v>
      </c>
      <c r="N13" s="30"/>
      <c r="O13" s="40"/>
      <c r="R13" s="13"/>
    </row>
    <row r="14" spans="1:18" hidden="1" x14ac:dyDescent="0.2">
      <c r="E14" s="17" t="s">
        <v>92</v>
      </c>
      <c r="F14" s="13"/>
      <c r="G14" s="13"/>
      <c r="H14" s="13"/>
      <c r="I14" s="13"/>
      <c r="J14" s="13"/>
      <c r="K14" s="13"/>
      <c r="L14" s="13"/>
      <c r="M14" s="13"/>
      <c r="O14" s="40"/>
    </row>
    <row r="15" spans="1:18" x14ac:dyDescent="0.2">
      <c r="B15" s="22" t="s">
        <v>73</v>
      </c>
      <c r="C15" s="22">
        <v>24</v>
      </c>
      <c r="D15" s="22">
        <v>11</v>
      </c>
      <c r="E15" s="5" t="s">
        <v>51</v>
      </c>
      <c r="F15" s="33">
        <f>+[1]mensual!F15*(1+$G$6)</f>
        <v>1164.5250426179371</v>
      </c>
      <c r="G15" s="33">
        <f>+[1]mensual!G15*(1+$G$6)</f>
        <v>707.86141300428346</v>
      </c>
      <c r="H15" s="33">
        <f>+[1]mensual!H15*(1+$G$6)</f>
        <v>2194.9872635868105</v>
      </c>
      <c r="I15" s="33"/>
      <c r="J15" s="19">
        <f>+F15+G15+H15</f>
        <v>4067.3737192090312</v>
      </c>
      <c r="K15" s="33">
        <f>+[1]mensual!K15*(1+$G$6)</f>
        <v>3752.1439377608353</v>
      </c>
      <c r="L15" s="33">
        <f>+[1]mensual!L15*(1+$G$6)</f>
        <v>42.222502796539729</v>
      </c>
      <c r="M15" s="19">
        <f>+J15*12+K15*2</f>
        <v>56312.772506030051</v>
      </c>
      <c r="N15" s="19">
        <f>+M15/1591*1.75*0.9</f>
        <v>55.746459269011524</v>
      </c>
      <c r="O15" s="40"/>
      <c r="R15" s="13"/>
    </row>
    <row r="16" spans="1:18" x14ac:dyDescent="0.2">
      <c r="B16" s="22" t="s">
        <v>73</v>
      </c>
      <c r="C16" s="22">
        <v>23</v>
      </c>
      <c r="D16" s="22">
        <v>13</v>
      </c>
      <c r="E16" s="5" t="s">
        <v>16</v>
      </c>
      <c r="F16" s="33">
        <f>+[1]mensual!F16*(1+$G$6)</f>
        <v>1164.5250426179371</v>
      </c>
      <c r="G16" s="33">
        <f>+[1]mensual!G16*(1+$G$6)</f>
        <v>663.52596356218771</v>
      </c>
      <c r="H16" s="33">
        <f>+[1]mensual!H16*(1+$G$6)</f>
        <v>1946.2181545014162</v>
      </c>
      <c r="I16" s="33"/>
      <c r="J16" s="19">
        <f>+F16+G16+H16</f>
        <v>3774.2691606815406</v>
      </c>
      <c r="K16" s="33">
        <f>+[1]mensual!K16*(1+$G$6)</f>
        <v>3459.0393792333462</v>
      </c>
      <c r="L16" s="33">
        <f>+[1]mensual!L16*(1+$G$6)</f>
        <v>42.222502796539729</v>
      </c>
      <c r="M16" s="19">
        <f>+J16*12+K16*2</f>
        <v>52209.308686645178</v>
      </c>
      <c r="N16" s="19">
        <f>+M16/1591*1.75*0.9</f>
        <v>51.684262213366537</v>
      </c>
      <c r="O16" s="40"/>
      <c r="P16" s="30"/>
      <c r="R16" s="13"/>
    </row>
    <row r="17" spans="2:18" hidden="1" x14ac:dyDescent="0.2">
      <c r="B17" s="12"/>
      <c r="C17" s="12"/>
      <c r="D17" s="12"/>
      <c r="E17" s="2" t="s">
        <v>25</v>
      </c>
      <c r="F17" s="13"/>
      <c r="G17" s="13"/>
      <c r="H17" s="13"/>
      <c r="I17" s="13"/>
      <c r="J17" s="13"/>
      <c r="K17" s="13"/>
      <c r="L17" s="13"/>
      <c r="M17" s="13"/>
      <c r="O17" s="40"/>
      <c r="P17" s="30"/>
      <c r="Q17" s="13"/>
    </row>
    <row r="18" spans="2:18" hidden="1" x14ac:dyDescent="0.2">
      <c r="E18" s="2" t="s">
        <v>101</v>
      </c>
      <c r="F18" s="13"/>
      <c r="G18" s="13"/>
      <c r="H18" s="13"/>
      <c r="I18" s="13"/>
      <c r="J18" s="13"/>
      <c r="K18" s="13"/>
      <c r="L18" s="13"/>
      <c r="M18" s="13"/>
      <c r="O18" s="40"/>
    </row>
    <row r="19" spans="2:18" x14ac:dyDescent="0.2">
      <c r="B19" s="22" t="s">
        <v>72</v>
      </c>
      <c r="C19" s="22">
        <v>22</v>
      </c>
      <c r="D19" s="22">
        <v>15</v>
      </c>
      <c r="E19" s="5" t="s">
        <v>17</v>
      </c>
      <c r="F19" s="33">
        <f>+[1]mensual!F19*(1+$G$6)</f>
        <v>1346.7606191113719</v>
      </c>
      <c r="G19" s="33">
        <f>+[1]mensual!G19*(1+$G$6)</f>
        <v>619.11765389093523</v>
      </c>
      <c r="H19" s="33">
        <f>+[1]mensual!H19*(1+$G$6)</f>
        <v>1719.1735370763645</v>
      </c>
      <c r="I19" s="33"/>
      <c r="J19" s="19">
        <f>+F19+G19+H19</f>
        <v>3685.0518100786717</v>
      </c>
      <c r="K19" s="33">
        <f>+[1]mensual!K19*(1+$G$6)</f>
        <v>3169.3349647331875</v>
      </c>
      <c r="L19" s="33">
        <f>+[1]mensual!L19*(1+$G$6)</f>
        <v>51.791479559172274</v>
      </c>
      <c r="M19" s="19">
        <f>+J19*12+K19*2</f>
        <v>50559.291650410436</v>
      </c>
      <c r="N19" s="19">
        <f>+M19/1591*1.75*0.9</f>
        <v>50.050838685981418</v>
      </c>
      <c r="O19" s="40"/>
      <c r="R19" s="13"/>
    </row>
    <row r="20" spans="2:18" hidden="1" x14ac:dyDescent="0.2">
      <c r="B20" s="12"/>
      <c r="C20" s="12"/>
      <c r="D20" s="12"/>
      <c r="E20" s="2" t="s">
        <v>100</v>
      </c>
      <c r="F20" s="32"/>
      <c r="G20" s="32"/>
      <c r="H20" s="32"/>
      <c r="I20" s="32"/>
      <c r="J20" s="32"/>
      <c r="K20" s="32"/>
      <c r="L20" s="32"/>
      <c r="M20" s="32"/>
      <c r="N20" s="32"/>
      <c r="O20" s="40"/>
    </row>
    <row r="21" spans="2:18" hidden="1" x14ac:dyDescent="0.2">
      <c r="E21" s="2" t="s">
        <v>18</v>
      </c>
      <c r="F21" s="13"/>
      <c r="G21" s="13"/>
      <c r="H21" s="13"/>
      <c r="I21" s="13"/>
      <c r="J21" s="13"/>
      <c r="K21" s="13"/>
      <c r="L21" s="13"/>
      <c r="M21" s="13"/>
      <c r="O21" s="40"/>
    </row>
    <row r="22" spans="2:18" hidden="1" x14ac:dyDescent="0.2">
      <c r="E22" s="2" t="s">
        <v>66</v>
      </c>
      <c r="F22" s="29"/>
      <c r="G22" s="29"/>
      <c r="H22" s="29"/>
      <c r="I22" s="29"/>
      <c r="J22" s="29"/>
      <c r="K22" s="29"/>
      <c r="L22" s="29"/>
      <c r="M22" s="29"/>
      <c r="N22" s="29"/>
      <c r="O22" s="40"/>
    </row>
    <row r="23" spans="2:18" x14ac:dyDescent="0.2">
      <c r="B23" s="22" t="s">
        <v>73</v>
      </c>
      <c r="C23" s="22">
        <v>21</v>
      </c>
      <c r="D23" s="22">
        <v>16</v>
      </c>
      <c r="E23" s="5" t="s">
        <v>20</v>
      </c>
      <c r="F23" s="33">
        <f>+[1]mensual!F23*(1+$G$6)</f>
        <v>1164.5250426179371</v>
      </c>
      <c r="G23" s="33">
        <f>+[1]mensual!G23*(1+$G$6)</f>
        <v>574.80649119189195</v>
      </c>
      <c r="H23" s="33">
        <f>+[1]mensual!H23*(1+$G$6)</f>
        <v>1719.1735370763645</v>
      </c>
      <c r="I23" s="33"/>
      <c r="J23" s="19">
        <f>+F23+G23+H23</f>
        <v>3458.5050708861936</v>
      </c>
      <c r="K23" s="33">
        <f>+[1]mensual!K23*(1+$G$6)</f>
        <v>3143.2752894379992</v>
      </c>
      <c r="L23" s="33">
        <f>+[1]mensual!L23*(1+$G$6)</f>
        <v>42.222502796539729</v>
      </c>
      <c r="M23" s="19">
        <f>+J23*12+K23*2</f>
        <v>47788.611429510325</v>
      </c>
      <c r="N23" s="19">
        <f>+M23/1591*1.75*0.9</f>
        <v>47.308021999672384</v>
      </c>
      <c r="O23" s="40"/>
      <c r="R23" s="13"/>
    </row>
    <row r="24" spans="2:18" hidden="1" x14ac:dyDescent="0.2">
      <c r="B24" s="12"/>
      <c r="C24" s="12"/>
      <c r="D24" s="23"/>
      <c r="E24" s="2" t="s">
        <v>96</v>
      </c>
      <c r="F24" s="13"/>
      <c r="G24" s="13"/>
      <c r="H24" s="13"/>
      <c r="I24" s="13"/>
      <c r="J24" s="13"/>
      <c r="K24" s="13"/>
      <c r="L24" s="13"/>
      <c r="M24" s="13"/>
      <c r="O24" s="40"/>
    </row>
    <row r="25" spans="2:18" hidden="1" x14ac:dyDescent="0.2">
      <c r="B25" s="12"/>
      <c r="C25" s="12"/>
      <c r="D25" s="12"/>
      <c r="E25" s="2" t="s">
        <v>97</v>
      </c>
      <c r="F25" s="13"/>
      <c r="G25" s="13"/>
      <c r="H25" s="13"/>
      <c r="I25" s="13"/>
      <c r="J25" s="13"/>
      <c r="K25" s="13"/>
      <c r="L25" s="13"/>
      <c r="M25" s="13"/>
      <c r="O25" s="40"/>
    </row>
    <row r="26" spans="2:18" hidden="1" x14ac:dyDescent="0.2">
      <c r="E26" s="2" t="s">
        <v>80</v>
      </c>
      <c r="F26" s="13"/>
      <c r="G26" s="13"/>
      <c r="H26" s="13"/>
      <c r="I26" s="13"/>
      <c r="J26" s="13"/>
      <c r="K26" s="13"/>
      <c r="L26" s="13"/>
      <c r="M26" s="13"/>
      <c r="O26" s="40"/>
    </row>
    <row r="27" spans="2:18" hidden="1" x14ac:dyDescent="0.2">
      <c r="B27" s="12"/>
      <c r="C27" s="12"/>
      <c r="D27" s="25"/>
      <c r="E27" s="2" t="s">
        <v>98</v>
      </c>
      <c r="F27" s="13"/>
      <c r="G27" s="13"/>
      <c r="H27" s="13"/>
      <c r="I27" s="13"/>
      <c r="J27" s="13"/>
      <c r="K27" s="13"/>
      <c r="L27" s="13"/>
      <c r="M27" s="13"/>
      <c r="O27" s="40"/>
    </row>
    <row r="28" spans="2:18" x14ac:dyDescent="0.2">
      <c r="B28" s="22" t="s">
        <v>74</v>
      </c>
      <c r="C28" s="22">
        <v>22</v>
      </c>
      <c r="D28" s="22">
        <v>17</v>
      </c>
      <c r="E28" s="5" t="s">
        <v>76</v>
      </c>
      <c r="F28" s="33">
        <f>+[1]mensual!F28*(1+$G$6)</f>
        <v>874.34703662825837</v>
      </c>
      <c r="G28" s="33">
        <f>+[1]mensual!G28*(1+$G$6)</f>
        <v>619.11765389093523</v>
      </c>
      <c r="H28" s="33">
        <f>+[1]mensual!H28*(1+$G$6)</f>
        <v>1946.2181545014162</v>
      </c>
      <c r="I28" s="33"/>
      <c r="J28" s="19">
        <f t="shared" ref="J28:J29" si="0">+F28+G28+H28</f>
        <v>3439.6828450206094</v>
      </c>
      <c r="K28" s="33">
        <f>+[1]mensual!K28*(1+$G$6)</f>
        <v>3321.0178184667457</v>
      </c>
      <c r="L28" s="33">
        <f>+[1]mensual!L28*(1+$G$6)</f>
        <v>31.949210485388559</v>
      </c>
      <c r="M28" s="19">
        <f t="shared" ref="M28:M29" si="1">+J28*12+K28*2</f>
        <v>47918.229777180808</v>
      </c>
      <c r="N28" s="19">
        <f t="shared" ref="N28:N29" si="2">+M28/1591*1.75*0.9</f>
        <v>47.436336831590054</v>
      </c>
      <c r="O28" s="40"/>
      <c r="R28" s="13"/>
    </row>
    <row r="29" spans="2:18" x14ac:dyDescent="0.2">
      <c r="B29" s="22" t="s">
        <v>74</v>
      </c>
      <c r="C29" s="22">
        <v>21</v>
      </c>
      <c r="D29" s="22">
        <v>18</v>
      </c>
      <c r="E29" s="5" t="s">
        <v>20</v>
      </c>
      <c r="F29" s="33">
        <f>+[1]mensual!F29*(1+$G$6)</f>
        <v>874.34703662825837</v>
      </c>
      <c r="G29" s="33">
        <f>+[1]mensual!G29*(1+$G$6)</f>
        <v>574.80649119189195</v>
      </c>
      <c r="H29" s="33">
        <f>+[1]mensual!H29*(1+$G$6)</f>
        <v>1719.1735370763645</v>
      </c>
      <c r="I29" s="33"/>
      <c r="J29" s="19">
        <f t="shared" si="0"/>
        <v>3168.3270648965149</v>
      </c>
      <c r="K29" s="33">
        <f>+[1]mensual!K29*(1+$G$6)</f>
        <v>3049.6620383426512</v>
      </c>
      <c r="L29" s="33">
        <f>+[1]mensual!L29*(1+$G$6)</f>
        <v>31.949210485388559</v>
      </c>
      <c r="M29" s="19">
        <f t="shared" si="1"/>
        <v>44119.248855443482</v>
      </c>
      <c r="N29" s="19">
        <f t="shared" si="2"/>
        <v>43.675560620567872</v>
      </c>
      <c r="O29" s="40"/>
      <c r="R29" s="13"/>
    </row>
    <row r="30" spans="2:18" hidden="1" x14ac:dyDescent="0.2">
      <c r="B30" s="12"/>
      <c r="C30" s="12"/>
      <c r="D30" s="23"/>
      <c r="E30" s="2" t="s">
        <v>31</v>
      </c>
      <c r="F30" s="13"/>
      <c r="G30" s="13"/>
      <c r="H30" s="13"/>
      <c r="I30" s="13"/>
      <c r="J30" s="13"/>
      <c r="K30" s="13"/>
      <c r="L30" s="13"/>
      <c r="M30" s="13"/>
      <c r="O30" s="40"/>
    </row>
    <row r="31" spans="2:18" hidden="1" x14ac:dyDescent="0.2">
      <c r="B31" s="12"/>
      <c r="C31" s="12"/>
      <c r="D31" s="23"/>
      <c r="E31" s="2" t="s">
        <v>102</v>
      </c>
      <c r="F31" s="13"/>
      <c r="G31" s="13"/>
      <c r="H31" s="13"/>
      <c r="I31" s="13"/>
      <c r="J31" s="13"/>
      <c r="K31" s="13"/>
      <c r="L31" s="13"/>
      <c r="M31" s="13"/>
      <c r="O31" s="40"/>
    </row>
    <row r="32" spans="2:18" hidden="1" x14ac:dyDescent="0.2">
      <c r="B32" s="12"/>
      <c r="C32" s="12"/>
      <c r="D32" s="23"/>
      <c r="E32" s="2" t="s">
        <v>103</v>
      </c>
      <c r="F32" s="13"/>
      <c r="G32" s="13"/>
      <c r="H32" s="13"/>
      <c r="I32" s="13"/>
      <c r="J32" s="13"/>
      <c r="K32" s="13"/>
      <c r="L32" s="13"/>
      <c r="M32" s="13"/>
      <c r="O32" s="40"/>
    </row>
    <row r="33" spans="2:18" hidden="1" x14ac:dyDescent="0.2">
      <c r="B33" s="12"/>
      <c r="C33" s="12"/>
      <c r="D33" s="23"/>
      <c r="E33" s="2" t="s">
        <v>104</v>
      </c>
      <c r="F33" s="13"/>
      <c r="G33" s="13"/>
      <c r="H33" s="13"/>
      <c r="I33" s="13"/>
      <c r="J33" s="13"/>
      <c r="K33" s="13"/>
      <c r="L33" s="13"/>
      <c r="M33" s="13"/>
      <c r="O33" s="40"/>
    </row>
    <row r="34" spans="2:18" hidden="1" x14ac:dyDescent="0.2">
      <c r="B34" s="12"/>
      <c r="C34" s="12"/>
      <c r="D34" s="23"/>
      <c r="E34" s="2" t="s">
        <v>19</v>
      </c>
      <c r="F34" s="13"/>
      <c r="G34" s="13"/>
      <c r="H34" s="13"/>
      <c r="I34" s="13"/>
      <c r="J34" s="13"/>
      <c r="K34" s="13"/>
      <c r="L34" s="13"/>
      <c r="M34" s="13"/>
      <c r="O34" s="40"/>
    </row>
    <row r="35" spans="2:18" hidden="1" x14ac:dyDescent="0.2">
      <c r="B35" s="12"/>
      <c r="C35" s="12"/>
      <c r="D35" s="23"/>
      <c r="E35" s="2" t="s">
        <v>105</v>
      </c>
      <c r="F35" s="13"/>
      <c r="G35" s="13"/>
      <c r="H35" s="13"/>
      <c r="I35" s="13"/>
      <c r="J35" s="13"/>
      <c r="K35" s="13"/>
      <c r="L35" s="13"/>
      <c r="M35" s="13"/>
      <c r="O35" s="40"/>
    </row>
    <row r="36" spans="2:18" hidden="1" x14ac:dyDescent="0.2">
      <c r="B36" s="12"/>
      <c r="C36" s="12"/>
      <c r="D36" s="23"/>
      <c r="E36" s="2" t="s">
        <v>22</v>
      </c>
      <c r="F36" s="13"/>
      <c r="G36" s="13"/>
      <c r="H36" s="13"/>
      <c r="I36" s="13"/>
      <c r="J36" s="13"/>
      <c r="K36" s="13"/>
      <c r="L36" s="13"/>
      <c r="M36" s="13"/>
      <c r="O36" s="40"/>
    </row>
    <row r="37" spans="2:18" hidden="1" x14ac:dyDescent="0.2">
      <c r="B37" s="12"/>
      <c r="C37" s="12"/>
      <c r="D37" s="23"/>
      <c r="E37" s="2" t="s">
        <v>24</v>
      </c>
      <c r="F37" s="13"/>
      <c r="G37" s="13"/>
      <c r="H37" s="13"/>
      <c r="I37" s="13"/>
      <c r="J37" s="13"/>
      <c r="K37" s="13"/>
      <c r="L37" s="13"/>
      <c r="M37" s="13"/>
      <c r="O37" s="40"/>
    </row>
    <row r="38" spans="2:18" hidden="1" x14ac:dyDescent="0.2">
      <c r="B38" s="24"/>
      <c r="C38" s="24"/>
      <c r="D38" s="25"/>
      <c r="E38" s="2" t="s">
        <v>82</v>
      </c>
      <c r="F38" s="29"/>
      <c r="G38" s="29"/>
      <c r="H38" s="29"/>
      <c r="I38" s="13"/>
      <c r="J38" s="13"/>
      <c r="K38" s="29"/>
      <c r="L38" s="29"/>
      <c r="M38" s="13"/>
      <c r="O38" s="40"/>
    </row>
    <row r="39" spans="2:18" x14ac:dyDescent="0.2">
      <c r="B39" s="22" t="s">
        <v>75</v>
      </c>
      <c r="C39" s="21">
        <v>18</v>
      </c>
      <c r="D39" s="21">
        <v>19</v>
      </c>
      <c r="E39" s="5" t="s">
        <v>77</v>
      </c>
      <c r="F39" s="33">
        <f>+[1]mensual!F40*(1+$G$6)</f>
        <v>727.69153870654111</v>
      </c>
      <c r="G39" s="33">
        <f>+[1]mensual!G40*(1+$G$6)</f>
        <v>479.40816448219505</v>
      </c>
      <c r="H39" s="33">
        <f>+[1]mensual!H40*(1+$G$6)</f>
        <v>1420.9930492509304</v>
      </c>
      <c r="I39" s="33"/>
      <c r="J39" s="19">
        <f>+F39+G39+H39</f>
        <v>2628.0927524396666</v>
      </c>
      <c r="K39" s="33">
        <f>+[1]mensual!K40*(1+$G$6)</f>
        <v>2621.4624715863729</v>
      </c>
      <c r="L39" s="33">
        <f>+[1]mensual!L40*(1+$G$6)</f>
        <v>21.73663503186831</v>
      </c>
      <c r="M39" s="19">
        <f>+J39*12+K39*2</f>
        <v>36780.037972448743</v>
      </c>
      <c r="N39" s="19">
        <f>+M39/1591*1.75*0.9</f>
        <v>36.410157012323552</v>
      </c>
      <c r="O39" s="40"/>
      <c r="R39" s="13"/>
    </row>
    <row r="40" spans="2:18" hidden="1" x14ac:dyDescent="0.2">
      <c r="E40" s="2" t="s">
        <v>21</v>
      </c>
      <c r="F40" s="32"/>
      <c r="G40" s="32"/>
      <c r="H40" s="32"/>
      <c r="I40" s="13"/>
      <c r="J40" s="13"/>
      <c r="K40" s="32"/>
      <c r="L40" s="32"/>
      <c r="M40" s="13"/>
      <c r="O40" s="40"/>
    </row>
    <row r="41" spans="2:18" hidden="1" x14ac:dyDescent="0.2">
      <c r="E41" s="2" t="s">
        <v>106</v>
      </c>
      <c r="F41" s="13"/>
      <c r="G41" s="13"/>
      <c r="H41" s="13"/>
      <c r="I41" s="13"/>
      <c r="J41" s="13"/>
      <c r="K41" s="13"/>
      <c r="L41" s="13"/>
      <c r="M41" s="13"/>
      <c r="O41" s="40"/>
    </row>
    <row r="42" spans="2:18" hidden="1" x14ac:dyDescent="0.2">
      <c r="E42" s="2" t="s">
        <v>27</v>
      </c>
      <c r="F42" s="13"/>
      <c r="G42" s="13"/>
      <c r="H42" s="13"/>
      <c r="I42" s="13"/>
      <c r="J42" s="13"/>
      <c r="K42" s="13"/>
      <c r="L42" s="13"/>
      <c r="M42" s="13"/>
      <c r="O42" s="40"/>
    </row>
    <row r="43" spans="2:18" hidden="1" x14ac:dyDescent="0.2">
      <c r="E43" s="2" t="s">
        <v>84</v>
      </c>
      <c r="F43" s="13"/>
      <c r="G43" s="13"/>
      <c r="H43" s="13"/>
      <c r="I43" s="13"/>
      <c r="J43" s="13"/>
      <c r="K43" s="13"/>
      <c r="L43" s="13"/>
      <c r="M43" s="13"/>
      <c r="O43" s="40"/>
    </row>
    <row r="44" spans="2:18" hidden="1" x14ac:dyDescent="0.2">
      <c r="E44" s="2" t="s">
        <v>23</v>
      </c>
      <c r="F44" s="13"/>
      <c r="G44" s="13"/>
      <c r="H44" s="13"/>
      <c r="I44" s="13"/>
      <c r="J44" s="13"/>
      <c r="K44" s="13"/>
      <c r="L44" s="13"/>
      <c r="M44" s="13"/>
      <c r="O44" s="40"/>
    </row>
    <row r="45" spans="2:18" hidden="1" x14ac:dyDescent="0.2">
      <c r="E45" s="2" t="s">
        <v>65</v>
      </c>
      <c r="F45" s="13"/>
      <c r="G45" s="13"/>
      <c r="H45" s="13"/>
      <c r="I45" s="13"/>
      <c r="J45" s="13"/>
      <c r="K45" s="13"/>
      <c r="L45" s="13"/>
      <c r="M45" s="13"/>
      <c r="O45" s="40"/>
    </row>
    <row r="46" spans="2:18" hidden="1" x14ac:dyDescent="0.2">
      <c r="E46" s="2" t="s">
        <v>87</v>
      </c>
      <c r="F46" s="29"/>
      <c r="G46" s="29"/>
      <c r="H46" s="29"/>
      <c r="I46" s="13"/>
      <c r="J46" s="13"/>
      <c r="K46" s="29"/>
      <c r="L46" s="29"/>
      <c r="M46" s="13"/>
      <c r="O46" s="40"/>
    </row>
    <row r="47" spans="2:18" x14ac:dyDescent="0.2">
      <c r="B47" s="22" t="s">
        <v>74</v>
      </c>
      <c r="C47" s="22">
        <v>18</v>
      </c>
      <c r="D47" s="22">
        <v>29</v>
      </c>
      <c r="E47" s="5" t="s">
        <v>78</v>
      </c>
      <c r="F47" s="33">
        <f>+[1]mensual!F48*(1+$G$6)</f>
        <v>874.34703662825837</v>
      </c>
      <c r="G47" s="33">
        <f>+[1]mensual!G48*(1+$G$6)</f>
        <v>479.40816448219505</v>
      </c>
      <c r="H47" s="33">
        <f>+[1]mensual!H48*(1+$G$6)</f>
        <v>1299.1586027287328</v>
      </c>
      <c r="I47" s="33"/>
      <c r="J47" s="19">
        <f>+F47+G47+H47</f>
        <v>2652.9138038391866</v>
      </c>
      <c r="K47" s="33">
        <f>+[1]mensual!K48*(1+$G$6)</f>
        <v>2534.2487772853215</v>
      </c>
      <c r="L47" s="33">
        <f>+[1]mensual!L48*(1+$G$6)</f>
        <v>31.949210485388559</v>
      </c>
      <c r="M47" s="19">
        <f>+J47*12+K47*2</f>
        <v>36903.463200640879</v>
      </c>
      <c r="N47" s="19">
        <f>+M47/1591*1.75*0.9</f>
        <v>36.532341006291254</v>
      </c>
      <c r="O47" s="40"/>
      <c r="R47" s="13"/>
    </row>
    <row r="48" spans="2:18" hidden="1" x14ac:dyDescent="0.2">
      <c r="E48" s="2" t="s">
        <v>99</v>
      </c>
      <c r="F48" s="13"/>
      <c r="G48" s="13"/>
      <c r="H48" s="13"/>
      <c r="I48" s="13"/>
      <c r="J48" s="13"/>
      <c r="K48" s="13"/>
      <c r="L48" s="13"/>
      <c r="M48" s="13"/>
      <c r="O48" s="40"/>
    </row>
    <row r="49" spans="2:18" x14ac:dyDescent="0.2">
      <c r="B49" s="22" t="s">
        <v>74</v>
      </c>
      <c r="C49" s="22">
        <v>18</v>
      </c>
      <c r="D49" s="22">
        <v>38</v>
      </c>
      <c r="E49" s="5" t="s">
        <v>26</v>
      </c>
      <c r="F49" s="33">
        <f>+[1]mensual!F50*(1+$G$6)</f>
        <v>874.34703662825837</v>
      </c>
      <c r="G49" s="33">
        <f>+[1]mensual!G50*(1+$G$6)</f>
        <v>479.40816448219505</v>
      </c>
      <c r="H49" s="33">
        <f>+[1]mensual!H50*(1+$G$6)</f>
        <v>940.01838984185838</v>
      </c>
      <c r="I49" s="33"/>
      <c r="J49" s="19">
        <f>+F49+G49+H49</f>
        <v>2293.7735909523117</v>
      </c>
      <c r="K49" s="33">
        <f>+[1]mensual!K50*(1+$G$6)</f>
        <v>2175.1085643984475</v>
      </c>
      <c r="L49" s="33">
        <f>+[1]mensual!L50*(1+$G$6)</f>
        <v>31.949210485388559</v>
      </c>
      <c r="M49" s="19">
        <f>+J49*12+K49*2</f>
        <v>31875.500220224636</v>
      </c>
      <c r="N49" s="19">
        <f>+M49/1591*1.75*0.9</f>
        <v>31.554942078475047</v>
      </c>
      <c r="O49" s="40"/>
      <c r="R49" s="13"/>
    </row>
    <row r="50" spans="2:18" hidden="1" x14ac:dyDescent="0.2">
      <c r="B50" s="12"/>
      <c r="C50" s="12"/>
      <c r="D50" s="12"/>
      <c r="E50" s="2" t="s">
        <v>59</v>
      </c>
      <c r="F50" s="32"/>
      <c r="G50" s="32"/>
      <c r="H50" s="32"/>
      <c r="I50" s="32"/>
      <c r="J50" s="32"/>
      <c r="K50" s="32"/>
      <c r="L50" s="32"/>
      <c r="M50" s="13"/>
      <c r="O50" s="40"/>
    </row>
    <row r="51" spans="2:18" hidden="1" x14ac:dyDescent="0.2">
      <c r="B51" s="12"/>
      <c r="C51" s="12"/>
      <c r="D51" s="12"/>
      <c r="E51" s="2" t="s">
        <v>60</v>
      </c>
      <c r="F51" s="13"/>
      <c r="G51" s="13"/>
      <c r="H51" s="13"/>
      <c r="I51" s="13"/>
      <c r="J51" s="13"/>
      <c r="K51" s="13"/>
      <c r="L51" s="13"/>
      <c r="M51" s="13"/>
      <c r="O51" s="40"/>
    </row>
    <row r="52" spans="2:18" hidden="1" x14ac:dyDescent="0.2">
      <c r="B52" s="12"/>
      <c r="C52" s="12"/>
      <c r="D52" s="12"/>
      <c r="E52" s="2" t="s">
        <v>123</v>
      </c>
      <c r="F52" s="13"/>
      <c r="G52" s="13"/>
      <c r="H52" s="13"/>
      <c r="I52" s="13"/>
      <c r="J52" s="13"/>
      <c r="K52" s="13"/>
      <c r="L52" s="13"/>
      <c r="M52" s="13"/>
      <c r="O52" s="40"/>
    </row>
    <row r="53" spans="2:18" hidden="1" x14ac:dyDescent="0.2">
      <c r="B53" s="12"/>
      <c r="C53" s="12"/>
      <c r="D53" s="12"/>
      <c r="E53" s="2" t="s">
        <v>32</v>
      </c>
      <c r="F53" s="13"/>
      <c r="G53" s="13"/>
      <c r="H53" s="13"/>
      <c r="I53" s="13"/>
      <c r="J53" s="13"/>
      <c r="K53" s="13"/>
      <c r="L53" s="13"/>
      <c r="M53" s="13"/>
      <c r="O53" s="40"/>
    </row>
    <row r="54" spans="2:18" hidden="1" x14ac:dyDescent="0.2">
      <c r="E54" s="2" t="s">
        <v>61</v>
      </c>
      <c r="F54" s="13"/>
      <c r="G54" s="13"/>
      <c r="H54" s="13"/>
      <c r="I54" s="13"/>
      <c r="J54" s="13"/>
      <c r="K54" s="13"/>
      <c r="L54" s="13"/>
      <c r="M54" s="13"/>
      <c r="O54" s="40"/>
    </row>
    <row r="55" spans="2:18" hidden="1" x14ac:dyDescent="0.2">
      <c r="E55" s="2" t="s">
        <v>62</v>
      </c>
      <c r="F55" s="13"/>
      <c r="G55" s="13"/>
      <c r="H55" s="13"/>
      <c r="I55" s="13"/>
      <c r="J55" s="13"/>
      <c r="K55" s="13"/>
      <c r="L55" s="13"/>
      <c r="M55" s="13"/>
      <c r="O55" s="40"/>
    </row>
    <row r="56" spans="2:18" hidden="1" x14ac:dyDescent="0.2">
      <c r="E56" s="2" t="s">
        <v>63</v>
      </c>
      <c r="F56" s="13"/>
      <c r="G56" s="13"/>
      <c r="H56" s="13"/>
      <c r="I56" s="13"/>
      <c r="J56" s="13"/>
      <c r="K56" s="13"/>
      <c r="L56" s="13"/>
      <c r="M56" s="13"/>
      <c r="O56" s="40"/>
    </row>
    <row r="57" spans="2:18" hidden="1" x14ac:dyDescent="0.2">
      <c r="E57" s="2" t="s">
        <v>85</v>
      </c>
      <c r="F57" s="13"/>
      <c r="G57" s="13"/>
      <c r="H57" s="13"/>
      <c r="I57" s="13"/>
      <c r="J57" s="13"/>
      <c r="K57" s="13"/>
      <c r="L57" s="13"/>
      <c r="M57" s="13"/>
      <c r="O57" s="40"/>
    </row>
    <row r="58" spans="2:18" hidden="1" x14ac:dyDescent="0.2">
      <c r="E58" s="2" t="s">
        <v>117</v>
      </c>
      <c r="F58" s="13"/>
      <c r="G58" s="13"/>
      <c r="H58" s="13"/>
      <c r="I58" s="13"/>
      <c r="J58" s="13"/>
      <c r="K58" s="29"/>
      <c r="L58" s="29"/>
      <c r="M58" s="13"/>
      <c r="O58" s="40"/>
    </row>
    <row r="59" spans="2:18" x14ac:dyDescent="0.2">
      <c r="B59" s="22" t="s">
        <v>75</v>
      </c>
      <c r="C59" s="22">
        <v>16</v>
      </c>
      <c r="D59" s="22">
        <v>30</v>
      </c>
      <c r="E59" s="5" t="s">
        <v>79</v>
      </c>
      <c r="F59" s="33">
        <f>+[1]mensual!F60*(1+$G$6)</f>
        <v>727.69153870654111</v>
      </c>
      <c r="G59" s="33">
        <f>+[1]mensual!G60*(1+$G$6)</f>
        <v>424.93299981573614</v>
      </c>
      <c r="H59" s="33">
        <f>+[1]mensual!H60*(1+$G$6)</f>
        <v>1158.2469195389006</v>
      </c>
      <c r="I59" s="33"/>
      <c r="J59" s="19">
        <f>+F59+G59+H59</f>
        <v>2310.8714580611777</v>
      </c>
      <c r="K59" s="33">
        <f>+[1]mensual!K60*(1+$G$6)</f>
        <v>2304.2411772078822</v>
      </c>
      <c r="L59" s="33">
        <f>+[1]mensual!L60*(1+$G$6)</f>
        <v>21.73663503186831</v>
      </c>
      <c r="M59" s="19">
        <f>+J59*12+K59*2</f>
        <v>32338.939851149895</v>
      </c>
      <c r="N59" s="19">
        <f>+M59/1591*1.75*0.9</f>
        <v>32.013721097147133</v>
      </c>
      <c r="O59" s="40"/>
      <c r="R59" s="13"/>
    </row>
    <row r="60" spans="2:18" hidden="1" x14ac:dyDescent="0.2">
      <c r="E60" s="2" t="s">
        <v>64</v>
      </c>
      <c r="F60" s="20"/>
      <c r="G60" s="20"/>
      <c r="H60" s="20"/>
      <c r="I60" s="13"/>
      <c r="J60" s="13"/>
      <c r="K60" s="20"/>
      <c r="L60" s="20"/>
      <c r="M60" s="13"/>
      <c r="O60" s="40"/>
    </row>
    <row r="61" spans="2:18" x14ac:dyDescent="0.2">
      <c r="B61" s="22" t="s">
        <v>74</v>
      </c>
      <c r="C61" s="22">
        <v>17</v>
      </c>
      <c r="D61" s="22">
        <v>45</v>
      </c>
      <c r="E61" s="5" t="s">
        <v>28</v>
      </c>
      <c r="F61" s="33">
        <f>+[1]mensual!F62*(1+$G$6)</f>
        <v>874.34703662825837</v>
      </c>
      <c r="G61" s="33">
        <f>+[1]mensual!G62*(1+$G$6)</f>
        <v>452.13415203438711</v>
      </c>
      <c r="H61" s="33">
        <f>+[1]mensual!H62*(1+$G$6)</f>
        <v>832.48883497750421</v>
      </c>
      <c r="I61" s="33"/>
      <c r="J61" s="19">
        <f>+F61+G61+H61</f>
        <v>2158.9700236401495</v>
      </c>
      <c r="K61" s="33">
        <f>+[1]mensual!K62*(1+$G$6)</f>
        <v>2040.3049970862851</v>
      </c>
      <c r="L61" s="33">
        <f>+[1]mensual!L62*(1+$G$6)</f>
        <v>31.949210485388559</v>
      </c>
      <c r="M61" s="19">
        <f>+J61*12+K61*2</f>
        <v>29988.250277854364</v>
      </c>
      <c r="N61" s="19">
        <f>+M61/1591*1.75*0.9</f>
        <v>29.686671393853313</v>
      </c>
      <c r="O61" s="40"/>
      <c r="R61" s="13"/>
    </row>
    <row r="62" spans="2:18" hidden="1" x14ac:dyDescent="0.2">
      <c r="B62" s="12"/>
      <c r="C62" s="12"/>
      <c r="D62" s="12"/>
      <c r="E62" s="2" t="s">
        <v>108</v>
      </c>
      <c r="F62" s="32"/>
      <c r="G62" s="32"/>
      <c r="H62" s="32"/>
      <c r="I62" s="32"/>
      <c r="J62" s="32"/>
      <c r="K62" s="32"/>
      <c r="L62" s="32"/>
      <c r="M62" s="13"/>
      <c r="O62" s="40"/>
    </row>
    <row r="63" spans="2:18" hidden="1" x14ac:dyDescent="0.2">
      <c r="B63" s="12"/>
      <c r="C63" s="12"/>
      <c r="D63" s="12"/>
      <c r="E63" s="2" t="s">
        <v>109</v>
      </c>
      <c r="F63" s="13"/>
      <c r="G63" s="13"/>
      <c r="H63" s="13"/>
      <c r="I63" s="13"/>
      <c r="J63" s="13"/>
      <c r="K63" s="13"/>
      <c r="L63" s="13"/>
      <c r="M63" s="13"/>
      <c r="O63" s="40"/>
    </row>
    <row r="64" spans="2:18" hidden="1" x14ac:dyDescent="0.2">
      <c r="B64" s="12"/>
      <c r="C64" s="12"/>
      <c r="D64" s="12"/>
      <c r="E64" s="2" t="s">
        <v>86</v>
      </c>
      <c r="F64" s="13"/>
      <c r="G64" s="13"/>
      <c r="H64" s="13"/>
      <c r="I64" s="13"/>
      <c r="J64" s="13"/>
      <c r="K64" s="13"/>
      <c r="L64" s="13"/>
      <c r="M64" s="13"/>
      <c r="O64" s="40"/>
    </row>
    <row r="65" spans="2:18" hidden="1" x14ac:dyDescent="0.2">
      <c r="B65" s="12"/>
      <c r="C65" s="12"/>
      <c r="D65" s="12"/>
      <c r="E65" s="2" t="s">
        <v>107</v>
      </c>
      <c r="F65" s="13"/>
      <c r="G65" s="13"/>
      <c r="H65" s="13"/>
      <c r="I65" s="13"/>
      <c r="J65" s="13"/>
      <c r="K65" s="13"/>
      <c r="L65" s="13"/>
      <c r="M65" s="13"/>
      <c r="O65" s="40"/>
    </row>
    <row r="66" spans="2:18" x14ac:dyDescent="0.2">
      <c r="B66" s="22" t="s">
        <v>74</v>
      </c>
      <c r="C66" s="22">
        <v>16</v>
      </c>
      <c r="D66" s="22">
        <v>47</v>
      </c>
      <c r="E66" s="5" t="s">
        <v>29</v>
      </c>
      <c r="F66" s="33">
        <f>+[1]mensual!F67*(1+$G$6)</f>
        <v>874.34703662825837</v>
      </c>
      <c r="G66" s="33">
        <f>+[1]mensual!G67*(1+$G$6)</f>
        <v>424.93299981573614</v>
      </c>
      <c r="H66" s="33">
        <f>+[1]mensual!H67*(1+$G$6)</f>
        <v>832.48883497750421</v>
      </c>
      <c r="I66" s="33"/>
      <c r="J66" s="19">
        <f t="shared" ref="J66:J68" si="3">+F66+G66+H66</f>
        <v>2131.7688714214987</v>
      </c>
      <c r="K66" s="33">
        <f>+[1]mensual!K67*(1+$G$6)</f>
        <v>2013.1038448676347</v>
      </c>
      <c r="L66" s="33">
        <f>+[1]mensual!L67*(1+$G$6)</f>
        <v>31.949210485388559</v>
      </c>
      <c r="M66" s="19">
        <f t="shared" ref="M66:M68" si="4">+J66*12+K66*2</f>
        <v>29607.434146793257</v>
      </c>
      <c r="N66" s="19">
        <f t="shared" ref="N66:N68" si="5">+M66/1591*1.75*0.9</f>
        <v>29.309684966184399</v>
      </c>
      <c r="O66" s="40"/>
      <c r="R66" s="13"/>
    </row>
    <row r="67" spans="2:18" x14ac:dyDescent="0.2">
      <c r="B67" s="22" t="s">
        <v>75</v>
      </c>
      <c r="C67" s="22">
        <v>18</v>
      </c>
      <c r="D67" s="22">
        <v>39</v>
      </c>
      <c r="E67" s="5" t="s">
        <v>30</v>
      </c>
      <c r="F67" s="33">
        <f>+[1]mensual!F68*(1+$G$6)</f>
        <v>727.69153870654111</v>
      </c>
      <c r="G67" s="33">
        <f>+[1]mensual!G68*(1+$G$6)</f>
        <v>479.40816448219505</v>
      </c>
      <c r="H67" s="33">
        <f>+[1]mensual!H68*(1+$G$6)</f>
        <v>912.22221241842465</v>
      </c>
      <c r="I67" s="33"/>
      <c r="J67" s="19">
        <f t="shared" si="3"/>
        <v>2119.3219156071609</v>
      </c>
      <c r="K67" s="33">
        <f>+[1]mensual!K68*(1+$G$6)</f>
        <v>2112.691634753864</v>
      </c>
      <c r="L67" s="33">
        <f>+[1]mensual!L68*(1+$G$6)</f>
        <v>21.73663503186831</v>
      </c>
      <c r="M67" s="19">
        <f t="shared" si="4"/>
        <v>29657.24625679366</v>
      </c>
      <c r="N67" s="19">
        <f t="shared" si="5"/>
        <v>29.358996137303592</v>
      </c>
      <c r="O67" s="40"/>
      <c r="R67" s="13"/>
    </row>
    <row r="68" spans="2:18" x14ac:dyDescent="0.2">
      <c r="B68" s="22" t="s">
        <v>75</v>
      </c>
      <c r="C68" s="22">
        <v>16</v>
      </c>
      <c r="D68" s="22">
        <v>48</v>
      </c>
      <c r="E68" s="5" t="s">
        <v>33</v>
      </c>
      <c r="F68" s="33">
        <f>+[1]mensual!F69*(1+$G$6)</f>
        <v>727.69153870654111</v>
      </c>
      <c r="G68" s="33">
        <f>+[1]mensual!G69*(1+$G$6)</f>
        <v>424.93299981573614</v>
      </c>
      <c r="H68" s="33">
        <f>+[1]mensual!H69*(1+$G$6)</f>
        <v>832.19739406087558</v>
      </c>
      <c r="I68" s="33"/>
      <c r="J68" s="19">
        <f t="shared" si="3"/>
        <v>1984.8219325831528</v>
      </c>
      <c r="K68" s="33">
        <f>+[1]mensual!K69*(1+$G$6)</f>
        <v>1978.1916517298571</v>
      </c>
      <c r="L68" s="33">
        <f>+[1]mensual!L69*(1+$G$6)</f>
        <v>21.73663503186831</v>
      </c>
      <c r="M68" s="19">
        <f t="shared" si="4"/>
        <v>27774.246494457551</v>
      </c>
      <c r="N68" s="19">
        <f t="shared" si="5"/>
        <v>27.494932890490663</v>
      </c>
      <c r="O68" s="40"/>
      <c r="R68" s="13"/>
    </row>
    <row r="69" spans="2:18" hidden="1" x14ac:dyDescent="0.2">
      <c r="E69" s="2" t="s">
        <v>71</v>
      </c>
      <c r="F69" s="39"/>
      <c r="G69" s="20"/>
      <c r="H69" s="20"/>
      <c r="I69" s="20"/>
      <c r="J69" s="20"/>
      <c r="K69" s="20"/>
      <c r="L69" s="20"/>
      <c r="M69" s="20"/>
      <c r="N69" s="20"/>
      <c r="O69" s="40"/>
    </row>
    <row r="70" spans="2:18" x14ac:dyDescent="0.2">
      <c r="B70" s="22" t="s">
        <v>75</v>
      </c>
      <c r="C70" s="22">
        <v>16</v>
      </c>
      <c r="D70" s="22">
        <v>48</v>
      </c>
      <c r="E70" s="5" t="s">
        <v>34</v>
      </c>
      <c r="F70" s="33">
        <f>+[1]mensual!F71*(1+$G$6)</f>
        <v>727.69153870654111</v>
      </c>
      <c r="G70" s="33">
        <f>+[1]mensual!G71*(1+$G$6)</f>
        <v>424.93299981573614</v>
      </c>
      <c r="H70" s="33">
        <f>+[1]mensual!H71*(1+$G$6)</f>
        <v>832.19739406087558</v>
      </c>
      <c r="I70" s="33"/>
      <c r="J70" s="19">
        <f t="shared" ref="J70:J71" si="6">+F70+G70+H70</f>
        <v>1984.8219325831528</v>
      </c>
      <c r="K70" s="33">
        <f>+[1]mensual!K71*(1+$G$6)</f>
        <v>1978.1916517298571</v>
      </c>
      <c r="L70" s="33">
        <f>+[1]mensual!L71*(1+$G$6)</f>
        <v>21.73663503186831</v>
      </c>
      <c r="M70" s="19">
        <f t="shared" ref="M70:M71" si="7">+J70*12+K70*2</f>
        <v>27774.246494457551</v>
      </c>
      <c r="N70" s="19">
        <f t="shared" ref="N70:N71" si="8">+M70/1591*1.75*0.9</f>
        <v>27.494932890490663</v>
      </c>
      <c r="O70" s="40"/>
      <c r="R70" s="13"/>
    </row>
    <row r="71" spans="2:18" x14ac:dyDescent="0.2">
      <c r="B71" s="22" t="s">
        <v>75</v>
      </c>
      <c r="C71" s="22">
        <v>15</v>
      </c>
      <c r="D71" s="22">
        <v>49</v>
      </c>
      <c r="E71" s="5" t="s">
        <v>35</v>
      </c>
      <c r="F71" s="33">
        <f>+[1]mensual!F72*(1+$G$6)</f>
        <v>727.69153870654111</v>
      </c>
      <c r="G71" s="33">
        <f>+[1]mensual!G72*(1+$G$6)</f>
        <v>397.62255725334978</v>
      </c>
      <c r="H71" s="33">
        <f>+[1]mensual!H72*(1+$G$6)</f>
        <v>832.19739406087558</v>
      </c>
      <c r="I71" s="33"/>
      <c r="J71" s="19">
        <f t="shared" si="6"/>
        <v>1957.5114900207664</v>
      </c>
      <c r="K71" s="33">
        <f>+[1]mensual!K72*(1+$G$6)</f>
        <v>1950.8812091674702</v>
      </c>
      <c r="L71" s="33">
        <f>+[1]mensual!L72*(1+$G$6)</f>
        <v>21.73663503186831</v>
      </c>
      <c r="M71" s="19">
        <f t="shared" si="7"/>
        <v>27391.900298584136</v>
      </c>
      <c r="N71" s="19">
        <f t="shared" si="8"/>
        <v>27.116431785210573</v>
      </c>
      <c r="O71" s="40"/>
      <c r="R71" s="13"/>
    </row>
    <row r="72" spans="2:18" hidden="1" x14ac:dyDescent="0.2">
      <c r="B72" s="36"/>
      <c r="C72" s="36"/>
      <c r="D72" s="36"/>
      <c r="E72" s="2" t="s">
        <v>40</v>
      </c>
      <c r="F72" s="13"/>
      <c r="G72" s="13"/>
      <c r="H72" s="13"/>
      <c r="I72" s="13"/>
      <c r="J72" s="13"/>
      <c r="K72" s="13"/>
      <c r="L72" s="13"/>
      <c r="M72" s="13"/>
      <c r="O72" s="40"/>
    </row>
    <row r="73" spans="2:18" hidden="1" x14ac:dyDescent="0.2">
      <c r="B73" s="12"/>
      <c r="C73" s="12"/>
      <c r="D73" s="12"/>
      <c r="E73" s="2" t="s">
        <v>116</v>
      </c>
      <c r="F73" s="13"/>
      <c r="G73" s="13"/>
      <c r="H73" s="13"/>
      <c r="I73" s="13"/>
      <c r="J73" s="13"/>
      <c r="K73" s="13"/>
      <c r="L73" s="13"/>
      <c r="M73" s="13"/>
      <c r="O73" s="40"/>
    </row>
    <row r="74" spans="2:18" x14ac:dyDescent="0.2">
      <c r="B74" s="22" t="s">
        <v>75</v>
      </c>
      <c r="C74" s="22">
        <v>16</v>
      </c>
      <c r="D74" s="22">
        <v>52</v>
      </c>
      <c r="E74" s="4" t="s">
        <v>36</v>
      </c>
      <c r="F74" s="33">
        <f>+[1]mensual!F75*(1+$G$6)</f>
        <v>727.69153870654111</v>
      </c>
      <c r="G74" s="33">
        <f>+[1]mensual!G75*(1+$G$6)</f>
        <v>424.93299981573614</v>
      </c>
      <c r="H74" s="33">
        <f>+[1]mensual!H75*(1+$G$6)</f>
        <v>727.66725196348887</v>
      </c>
      <c r="I74" s="33"/>
      <c r="J74" s="19">
        <f>+F74+G74+H74</f>
        <v>1880.2917904857663</v>
      </c>
      <c r="K74" s="33">
        <f>+[1]mensual!K75*(1+$G$6)</f>
        <v>1873.6615096324704</v>
      </c>
      <c r="L74" s="33">
        <f>+[1]mensual!L75*(1+$G$6)</f>
        <v>21.73663503186831</v>
      </c>
      <c r="M74" s="19">
        <f>+J74*12+K74*2</f>
        <v>26310.82450509414</v>
      </c>
      <c r="N74" s="19">
        <f>+M74/1591*1.75*0.9</f>
        <v>26.046227904162965</v>
      </c>
      <c r="O74" s="40"/>
      <c r="R74" s="13"/>
    </row>
    <row r="75" spans="2:18" hidden="1" x14ac:dyDescent="0.2">
      <c r="B75" s="12"/>
      <c r="C75" s="12"/>
      <c r="D75" s="12"/>
      <c r="E75" s="28" t="s">
        <v>83</v>
      </c>
      <c r="F75" s="32"/>
      <c r="G75" s="32"/>
      <c r="H75" s="32"/>
      <c r="I75" s="32"/>
      <c r="J75" s="32"/>
      <c r="K75" s="32"/>
      <c r="L75" s="32"/>
      <c r="M75" s="13"/>
      <c r="O75" s="40"/>
    </row>
    <row r="76" spans="2:18" hidden="1" x14ac:dyDescent="0.2">
      <c r="B76" s="12"/>
      <c r="C76" s="12"/>
      <c r="D76" s="12"/>
      <c r="E76" s="2" t="s">
        <v>69</v>
      </c>
      <c r="F76" s="13"/>
      <c r="G76" s="13"/>
      <c r="H76" s="13"/>
      <c r="I76" s="13"/>
      <c r="J76" s="13"/>
      <c r="K76" s="13"/>
      <c r="L76" s="13"/>
      <c r="M76" s="13"/>
      <c r="O76" s="40"/>
    </row>
    <row r="77" spans="2:18" hidden="1" x14ac:dyDescent="0.2">
      <c r="B77" s="12"/>
      <c r="C77" s="12"/>
      <c r="D77" s="12"/>
      <c r="E77" s="2" t="s">
        <v>81</v>
      </c>
      <c r="F77" s="13"/>
      <c r="G77" s="13"/>
      <c r="H77" s="13"/>
      <c r="I77" s="13"/>
      <c r="J77" s="13"/>
      <c r="K77" s="13"/>
      <c r="L77" s="13"/>
      <c r="M77" s="13"/>
      <c r="O77" s="40"/>
    </row>
    <row r="78" spans="2:18" hidden="1" x14ac:dyDescent="0.2">
      <c r="B78" s="12"/>
      <c r="C78" s="12"/>
      <c r="D78" s="12"/>
      <c r="E78" s="2" t="s">
        <v>110</v>
      </c>
      <c r="F78" s="29"/>
      <c r="G78" s="29"/>
      <c r="H78" s="29"/>
      <c r="I78" s="29"/>
      <c r="J78" s="29"/>
      <c r="K78" s="29"/>
      <c r="L78" s="29"/>
      <c r="M78" s="13"/>
      <c r="O78" s="40"/>
    </row>
    <row r="79" spans="2:18" x14ac:dyDescent="0.2">
      <c r="B79" s="22" t="s">
        <v>75</v>
      </c>
      <c r="C79" s="22">
        <v>15</v>
      </c>
      <c r="D79" s="22">
        <v>51</v>
      </c>
      <c r="E79" s="5" t="s">
        <v>37</v>
      </c>
      <c r="F79" s="33">
        <f>+[1]mensual!F80*(1+$G$6)</f>
        <v>727.69153870654111</v>
      </c>
      <c r="G79" s="33">
        <f>+[1]mensual!G80*(1+$G$6)</f>
        <v>397.62255725334978</v>
      </c>
      <c r="H79" s="33">
        <f>+[1]mensual!H80*(1+$G$6)</f>
        <v>727.66725196348887</v>
      </c>
      <c r="I79" s="33"/>
      <c r="J79" s="19">
        <f>+F79+G79+H79</f>
        <v>1852.9813479233799</v>
      </c>
      <c r="K79" s="33">
        <f>+[1]mensual!K80*(1+$G$6)</f>
        <v>1846.3510670700841</v>
      </c>
      <c r="L79" s="33">
        <f>+[1]mensual!L80*(1+$G$6)</f>
        <v>21.73663503186831</v>
      </c>
      <c r="M79" s="19">
        <f>+J79*12+K79*2</f>
        <v>25928.478309220725</v>
      </c>
      <c r="N79" s="19">
        <f>+M79/1591*1.75*0.9</f>
        <v>25.667726798882871</v>
      </c>
      <c r="O79" s="40"/>
      <c r="R79" s="13"/>
    </row>
    <row r="80" spans="2:18" hidden="1" x14ac:dyDescent="0.2">
      <c r="E80" s="2" t="s">
        <v>90</v>
      </c>
      <c r="F80" s="32"/>
      <c r="G80" s="32"/>
      <c r="H80" s="32"/>
      <c r="I80" s="32"/>
      <c r="J80" s="32"/>
      <c r="K80" s="32"/>
      <c r="L80" s="32"/>
      <c r="M80" s="13"/>
      <c r="O80" s="40"/>
    </row>
    <row r="81" spans="2:21" hidden="1" x14ac:dyDescent="0.2">
      <c r="E81" s="2" t="s">
        <v>70</v>
      </c>
      <c r="F81" s="29"/>
      <c r="G81" s="29"/>
      <c r="H81" s="29"/>
      <c r="I81" s="29"/>
      <c r="J81" s="29"/>
      <c r="K81" s="29"/>
      <c r="L81" s="29"/>
      <c r="M81" s="13"/>
      <c r="O81" s="40"/>
    </row>
    <row r="82" spans="2:21" x14ac:dyDescent="0.2">
      <c r="B82" s="22" t="s">
        <v>75</v>
      </c>
      <c r="C82" s="22">
        <v>15</v>
      </c>
      <c r="D82" s="22">
        <v>53</v>
      </c>
      <c r="E82" s="5" t="s">
        <v>38</v>
      </c>
      <c r="F82" s="33">
        <f>+[1]mensual!F83*(1+$G$6)</f>
        <v>727.69153870654111</v>
      </c>
      <c r="G82" s="33">
        <f>+[1]mensual!G83*(1+$G$6)</f>
        <v>397.62255725334978</v>
      </c>
      <c r="H82" s="33">
        <f>+[1]mensual!H83*(1+$G$6)</f>
        <v>727.66725196348887</v>
      </c>
      <c r="I82" s="33"/>
      <c r="J82" s="19">
        <f>+F82+G82+H82</f>
        <v>1852.9813479233799</v>
      </c>
      <c r="K82" s="33">
        <f>+[1]mensual!K83*(1+$G$6)</f>
        <v>1846.3510670700841</v>
      </c>
      <c r="L82" s="33">
        <f>+[1]mensual!L83*(1+$G$6)</f>
        <v>21.73663503186831</v>
      </c>
      <c r="M82" s="19">
        <f>+J82*12+K82*2</f>
        <v>25928.478309220725</v>
      </c>
      <c r="N82" s="19">
        <f>+M82/1591*1.75*0.9</f>
        <v>25.667726798882871</v>
      </c>
      <c r="O82" s="40"/>
      <c r="R82" s="13"/>
    </row>
    <row r="83" spans="2:21" hidden="1" x14ac:dyDescent="0.2">
      <c r="C83" s="47"/>
      <c r="D83" s="48"/>
      <c r="E83" s="2" t="s">
        <v>89</v>
      </c>
      <c r="F83" s="33"/>
      <c r="G83" s="33"/>
      <c r="H83" s="33"/>
      <c r="I83" s="33"/>
      <c r="J83" s="19"/>
      <c r="K83" s="33"/>
      <c r="L83" s="33"/>
      <c r="M83" s="19"/>
      <c r="N83" s="19"/>
      <c r="O83" s="40"/>
    </row>
    <row r="84" spans="2:21" hidden="1" x14ac:dyDescent="0.2">
      <c r="E84" s="2" t="s">
        <v>39</v>
      </c>
      <c r="F84" s="20"/>
      <c r="G84" s="20"/>
      <c r="H84" s="20"/>
      <c r="I84" s="20"/>
      <c r="J84" s="20"/>
      <c r="K84" s="20"/>
      <c r="L84" s="20"/>
      <c r="M84" s="20"/>
      <c r="N84" s="33"/>
      <c r="O84" s="40"/>
    </row>
    <row r="85" spans="2:21" ht="12" customHeight="1" x14ac:dyDescent="0.2">
      <c r="B85" s="22" t="s">
        <v>75</v>
      </c>
      <c r="C85" s="22">
        <v>15</v>
      </c>
      <c r="D85" s="22">
        <v>51</v>
      </c>
      <c r="E85" s="5" t="s">
        <v>41</v>
      </c>
      <c r="F85" s="33">
        <f>+[1]mensual!F86*(1+$G$6)</f>
        <v>727.69153870654111</v>
      </c>
      <c r="G85" s="33">
        <f>+[1]mensual!G86*(1+$G$6)</f>
        <v>397.62255725334978</v>
      </c>
      <c r="H85" s="33">
        <f>+[1]mensual!H86*(1+$G$6)</f>
        <v>727.66725196348887</v>
      </c>
      <c r="I85" s="33"/>
      <c r="J85" s="19">
        <f>+F85+G85+H85</f>
        <v>1852.9813479233799</v>
      </c>
      <c r="K85" s="33">
        <f>+[1]mensual!K86*(1+$G$6)</f>
        <v>1846.3510670700841</v>
      </c>
      <c r="L85" s="33">
        <f>+[1]mensual!L86*(1+$G$6)</f>
        <v>21.73663503186831</v>
      </c>
      <c r="M85" s="19">
        <f>+J85*12+K85*2</f>
        <v>25928.478309220725</v>
      </c>
      <c r="N85" s="19">
        <f>+M85/1591*1.75*0.9</f>
        <v>25.667726798882871</v>
      </c>
      <c r="O85" s="40"/>
      <c r="R85" s="13"/>
    </row>
    <row r="86" spans="2:21" hidden="1" x14ac:dyDescent="0.2">
      <c r="B86" s="34"/>
      <c r="C86" s="34"/>
      <c r="D86" s="35"/>
      <c r="E86" s="2" t="s">
        <v>111</v>
      </c>
      <c r="F86" s="13"/>
      <c r="G86" s="13"/>
      <c r="H86" s="13"/>
      <c r="I86" s="13"/>
      <c r="J86" s="13"/>
      <c r="K86" s="13"/>
      <c r="L86" s="13"/>
      <c r="M86" s="13"/>
      <c r="O86" s="40"/>
      <c r="P86" s="30"/>
      <c r="Q86" s="30"/>
      <c r="R86" s="30"/>
      <c r="S86" s="30"/>
      <c r="T86" s="30"/>
      <c r="U86" s="30"/>
    </row>
    <row r="87" spans="2:21" hidden="1" x14ac:dyDescent="0.2">
      <c r="C87" s="49"/>
      <c r="D87" s="50"/>
      <c r="E87" s="2" t="s">
        <v>94</v>
      </c>
      <c r="F87" s="33"/>
      <c r="G87" s="33"/>
      <c r="H87" s="33"/>
      <c r="I87" s="33"/>
      <c r="J87" s="19"/>
      <c r="K87" s="33"/>
      <c r="L87" s="33"/>
      <c r="M87" s="19"/>
      <c r="N87" s="19"/>
      <c r="O87" s="40"/>
      <c r="P87" s="30"/>
      <c r="Q87" s="30"/>
      <c r="R87" s="30"/>
      <c r="S87" s="30"/>
      <c r="T87" s="30"/>
      <c r="U87" s="30"/>
    </row>
    <row r="88" spans="2:21" hidden="1" x14ac:dyDescent="0.2">
      <c r="B88" s="2" t="s">
        <v>95</v>
      </c>
      <c r="C88" s="49">
        <v>0.85699999999999998</v>
      </c>
      <c r="D88" s="50"/>
      <c r="E88" s="2" t="s">
        <v>124</v>
      </c>
      <c r="F88" s="33">
        <f t="shared" ref="F88:H91" si="9">+F$85*$C88</f>
        <v>623.63164867150567</v>
      </c>
      <c r="G88" s="33">
        <f t="shared" si="9"/>
        <v>340.76253156612074</v>
      </c>
      <c r="H88" s="33">
        <f t="shared" si="9"/>
        <v>623.61083493270996</v>
      </c>
      <c r="I88" s="33"/>
      <c r="J88" s="19">
        <f t="shared" ref="J88:J93" si="10">+F88+G88+H88</f>
        <v>1588.0050151703363</v>
      </c>
      <c r="K88" s="33">
        <f t="shared" ref="K88:L91" si="11">+K$85*$C88</f>
        <v>1582.322864479062</v>
      </c>
      <c r="L88" s="33">
        <f t="shared" si="11"/>
        <v>18.628296222311143</v>
      </c>
      <c r="M88" s="19">
        <f t="shared" ref="M88:M91" si="12">+M$85*0.857</f>
        <v>22220.705911002162</v>
      </c>
      <c r="N88" s="19"/>
      <c r="O88" s="40"/>
      <c r="P88" s="30"/>
      <c r="R88" s="13"/>
      <c r="S88" s="30"/>
      <c r="T88" s="30"/>
      <c r="U88" s="30"/>
    </row>
    <row r="89" spans="2:21" hidden="1" x14ac:dyDescent="0.2">
      <c r="B89" s="2" t="s">
        <v>95</v>
      </c>
      <c r="C89" s="49">
        <v>0.85699999999999998</v>
      </c>
      <c r="D89" s="50"/>
      <c r="E89" s="2" t="s">
        <v>121</v>
      </c>
      <c r="F89" s="33">
        <f t="shared" si="9"/>
        <v>623.63164867150567</v>
      </c>
      <c r="G89" s="33">
        <f t="shared" si="9"/>
        <v>340.76253156612074</v>
      </c>
      <c r="H89" s="33">
        <f t="shared" si="9"/>
        <v>623.61083493270996</v>
      </c>
      <c r="I89" s="33"/>
      <c r="J89" s="19">
        <f t="shared" si="10"/>
        <v>1588.0050151703363</v>
      </c>
      <c r="K89" s="33">
        <f t="shared" si="11"/>
        <v>1582.322864479062</v>
      </c>
      <c r="L89" s="33">
        <f t="shared" si="11"/>
        <v>18.628296222311143</v>
      </c>
      <c r="M89" s="19">
        <f t="shared" si="12"/>
        <v>22220.705911002162</v>
      </c>
      <c r="N89" s="19"/>
      <c r="O89" s="40"/>
      <c r="P89" s="30"/>
      <c r="R89" s="13"/>
      <c r="S89" s="30"/>
      <c r="T89" s="30"/>
      <c r="U89" s="30"/>
    </row>
    <row r="90" spans="2:21" hidden="1" x14ac:dyDescent="0.2">
      <c r="B90" s="2" t="s">
        <v>95</v>
      </c>
      <c r="C90" s="49">
        <v>0.85699999999999998</v>
      </c>
      <c r="D90" s="50"/>
      <c r="E90" s="2" t="s">
        <v>127</v>
      </c>
      <c r="F90" s="33">
        <f t="shared" si="9"/>
        <v>623.63164867150567</v>
      </c>
      <c r="G90" s="33">
        <f t="shared" si="9"/>
        <v>340.76253156612074</v>
      </c>
      <c r="H90" s="33">
        <f t="shared" si="9"/>
        <v>623.61083493270996</v>
      </c>
      <c r="I90" s="33"/>
      <c r="J90" s="19">
        <f t="shared" si="10"/>
        <v>1588.0050151703363</v>
      </c>
      <c r="K90" s="33">
        <f t="shared" si="11"/>
        <v>1582.322864479062</v>
      </c>
      <c r="L90" s="33">
        <f t="shared" si="11"/>
        <v>18.628296222311143</v>
      </c>
      <c r="M90" s="19">
        <f t="shared" si="12"/>
        <v>22220.705911002162</v>
      </c>
      <c r="N90" s="19"/>
      <c r="O90" s="40"/>
      <c r="P90" s="30"/>
      <c r="R90" s="13"/>
      <c r="S90" s="30"/>
      <c r="T90" s="30"/>
      <c r="U90" s="30"/>
    </row>
    <row r="91" spans="2:21" hidden="1" x14ac:dyDescent="0.2">
      <c r="B91" s="2" t="s">
        <v>95</v>
      </c>
      <c r="C91" s="49">
        <v>0.85699999999999998</v>
      </c>
      <c r="D91" s="50"/>
      <c r="E91" s="2" t="s">
        <v>122</v>
      </c>
      <c r="F91" s="33">
        <f t="shared" si="9"/>
        <v>623.63164867150567</v>
      </c>
      <c r="G91" s="33">
        <f t="shared" si="9"/>
        <v>340.76253156612074</v>
      </c>
      <c r="H91" s="33">
        <f t="shared" si="9"/>
        <v>623.61083493270996</v>
      </c>
      <c r="I91" s="33"/>
      <c r="J91" s="19">
        <f t="shared" si="10"/>
        <v>1588.0050151703363</v>
      </c>
      <c r="K91" s="33">
        <f t="shared" si="11"/>
        <v>1582.322864479062</v>
      </c>
      <c r="L91" s="33">
        <f t="shared" si="11"/>
        <v>18.628296222311143</v>
      </c>
      <c r="M91" s="19">
        <f t="shared" si="12"/>
        <v>22220.705911002162</v>
      </c>
      <c r="N91" s="19"/>
      <c r="O91" s="40"/>
      <c r="P91" s="30"/>
      <c r="R91" s="13"/>
      <c r="S91" s="30"/>
      <c r="T91" s="30"/>
      <c r="U91" s="30"/>
    </row>
    <row r="92" spans="2:21" x14ac:dyDescent="0.2">
      <c r="B92" s="22" t="s">
        <v>8</v>
      </c>
      <c r="C92" s="22">
        <v>14</v>
      </c>
      <c r="D92" s="22">
        <v>54</v>
      </c>
      <c r="E92" s="5" t="s">
        <v>42</v>
      </c>
      <c r="F92" s="33">
        <f>+[1]mensual!F92*(1+$G$6)</f>
        <v>666.02749809658201</v>
      </c>
      <c r="G92" s="33">
        <f>+[1]mensual!G92*(1+$G$6)</f>
        <v>370.38497492012033</v>
      </c>
      <c r="H92" s="33">
        <f>+[1]mensual!H92*(1+$G$6)</f>
        <v>708.37143460838342</v>
      </c>
      <c r="I92" s="33"/>
      <c r="J92" s="19">
        <f t="shared" si="10"/>
        <v>1744.7839076250857</v>
      </c>
      <c r="K92" s="33">
        <f>+[1]mensual!K92*(1+$G$6)</f>
        <v>1744.7839076250859</v>
      </c>
      <c r="L92" s="33">
        <f>+[1]mensual!L92*(1+$G$6)</f>
        <v>16.357121445769064</v>
      </c>
      <c r="M92" s="19">
        <f t="shared" ref="M92:M93" si="13">+J92*12+K92*2</f>
        <v>24426.9747067512</v>
      </c>
      <c r="N92" s="19">
        <f t="shared" ref="N92:N93" si="14">+M92/1591*1.75*0.9</f>
        <v>24.181323169788271</v>
      </c>
      <c r="O92" s="40"/>
      <c r="R92" s="13"/>
    </row>
    <row r="93" spans="2:21" x14ac:dyDescent="0.2">
      <c r="B93" s="22" t="s">
        <v>8</v>
      </c>
      <c r="C93" s="22">
        <v>14</v>
      </c>
      <c r="D93" s="22">
        <v>54</v>
      </c>
      <c r="E93" s="5" t="s">
        <v>43</v>
      </c>
      <c r="F93" s="33">
        <f>+[1]mensual!F93*(1+$G$6)</f>
        <v>666.02749809658201</v>
      </c>
      <c r="G93" s="33">
        <f>+[1]mensual!G93*(1+$G$6)</f>
        <v>370.38497492012033</v>
      </c>
      <c r="H93" s="33">
        <f>+[1]mensual!H93*(1+$G$6)</f>
        <v>708.37143460838342</v>
      </c>
      <c r="I93" s="33"/>
      <c r="J93" s="19">
        <f t="shared" si="10"/>
        <v>1744.7839076250857</v>
      </c>
      <c r="K93" s="33">
        <f>+[1]mensual!K93*(1+$G$6)</f>
        <v>1744.7839076250859</v>
      </c>
      <c r="L93" s="33">
        <f>+[1]mensual!L93*(1+$G$6)</f>
        <v>16.357121445769064</v>
      </c>
      <c r="M93" s="19">
        <f t="shared" si="13"/>
        <v>24426.9747067512</v>
      </c>
      <c r="N93" s="19">
        <f t="shared" si="14"/>
        <v>24.181323169788271</v>
      </c>
      <c r="O93" s="40"/>
      <c r="R93" s="13"/>
    </row>
    <row r="94" spans="2:21" hidden="1" x14ac:dyDescent="0.2">
      <c r="B94" s="12"/>
      <c r="C94" s="12"/>
      <c r="D94" s="12"/>
      <c r="E94" s="2" t="s">
        <v>112</v>
      </c>
      <c r="F94" s="13"/>
      <c r="G94" s="13"/>
      <c r="H94" s="13"/>
      <c r="I94" s="13"/>
      <c r="J94" s="13"/>
      <c r="K94" s="13"/>
      <c r="L94" s="13"/>
      <c r="M94" s="13"/>
      <c r="O94" s="40"/>
    </row>
    <row r="95" spans="2:21" hidden="1" x14ac:dyDescent="0.2">
      <c r="B95" s="12"/>
      <c r="C95" s="12"/>
      <c r="D95" s="12"/>
      <c r="E95" s="2" t="s">
        <v>113</v>
      </c>
      <c r="F95" s="13"/>
      <c r="G95" s="13"/>
      <c r="H95" s="13"/>
      <c r="I95" s="13"/>
      <c r="J95" s="13"/>
      <c r="K95" s="13"/>
      <c r="L95" s="13"/>
      <c r="M95" s="13"/>
      <c r="O95" s="40"/>
    </row>
    <row r="96" spans="2:21" hidden="1" x14ac:dyDescent="0.2">
      <c r="B96" s="12"/>
      <c r="C96" s="12"/>
      <c r="D96" s="12"/>
      <c r="E96" s="2" t="s">
        <v>114</v>
      </c>
      <c r="F96" s="13"/>
      <c r="G96" s="13"/>
      <c r="H96" s="13"/>
      <c r="I96" s="13"/>
      <c r="J96" s="13"/>
      <c r="K96" s="13"/>
      <c r="L96" s="13"/>
      <c r="M96" s="13"/>
      <c r="O96" s="40"/>
    </row>
    <row r="97" spans="1:18" hidden="1" x14ac:dyDescent="0.2">
      <c r="B97" s="12"/>
      <c r="C97" s="12"/>
      <c r="D97" s="12"/>
      <c r="E97" s="17" t="s">
        <v>115</v>
      </c>
      <c r="F97" s="13"/>
      <c r="G97" s="13"/>
      <c r="H97" s="13"/>
      <c r="I97" s="13"/>
      <c r="J97" s="13"/>
      <c r="K97" s="13"/>
      <c r="L97" s="13"/>
      <c r="M97" s="13"/>
      <c r="O97" s="40"/>
    </row>
    <row r="98" spans="1:18" x14ac:dyDescent="0.2">
      <c r="B98" s="22" t="s">
        <v>8</v>
      </c>
      <c r="C98" s="22">
        <v>14</v>
      </c>
      <c r="D98" s="22">
        <v>54</v>
      </c>
      <c r="E98" s="5" t="s">
        <v>44</v>
      </c>
      <c r="F98" s="33">
        <f>+[1]mensual!F98*(1+$G$6)</f>
        <v>666.02749809658201</v>
      </c>
      <c r="G98" s="33">
        <f>+[1]mensual!G98*(1+$G$6)</f>
        <v>370.38497492012033</v>
      </c>
      <c r="H98" s="33">
        <f>+[1]mensual!H98*(1+$G$6)</f>
        <v>708.37143460838342</v>
      </c>
      <c r="I98" s="33"/>
      <c r="J98" s="19">
        <f t="shared" ref="J98:J100" si="15">+F98+G98+H98</f>
        <v>1744.7839076250857</v>
      </c>
      <c r="K98" s="33">
        <f>+[1]mensual!K98*(1+$G$6)</f>
        <v>1744.7839076250859</v>
      </c>
      <c r="L98" s="33">
        <f>+[1]mensual!L98*(1+$G$6)</f>
        <v>16.357121445769064</v>
      </c>
      <c r="M98" s="19">
        <f t="shared" ref="M98:M100" si="16">+J98*12+K98*2</f>
        <v>24426.9747067512</v>
      </c>
      <c r="N98" s="19">
        <f t="shared" ref="N98:N100" si="17">+M98/1591*1.75*0.9</f>
        <v>24.181323169788271</v>
      </c>
      <c r="O98" s="40"/>
      <c r="R98" s="13"/>
    </row>
    <row r="99" spans="1:18" x14ac:dyDescent="0.2">
      <c r="B99" s="22" t="s">
        <v>8</v>
      </c>
      <c r="C99" s="22">
        <v>14</v>
      </c>
      <c r="D99" s="22">
        <v>54</v>
      </c>
      <c r="E99" s="5" t="s">
        <v>45</v>
      </c>
      <c r="F99" s="33">
        <f>+[1]mensual!F99*(1+$G$6)</f>
        <v>666.02749809658201</v>
      </c>
      <c r="G99" s="33">
        <f>+[1]mensual!G99*(1+$G$6)</f>
        <v>370.38497492012033</v>
      </c>
      <c r="H99" s="33">
        <f>+[1]mensual!H99*(1+$G$6)</f>
        <v>708.37143460838342</v>
      </c>
      <c r="I99" s="33"/>
      <c r="J99" s="19">
        <f t="shared" si="15"/>
        <v>1744.7839076250857</v>
      </c>
      <c r="K99" s="33">
        <f>+[1]mensual!K99*(1+$G$6)</f>
        <v>1744.7839076250859</v>
      </c>
      <c r="L99" s="33">
        <f>+[1]mensual!L99*(1+$G$6)</f>
        <v>16.357121445769064</v>
      </c>
      <c r="M99" s="19">
        <f t="shared" si="16"/>
        <v>24426.9747067512</v>
      </c>
      <c r="N99" s="19">
        <f t="shared" si="17"/>
        <v>24.181323169788271</v>
      </c>
      <c r="O99" s="40"/>
      <c r="R99" s="13"/>
    </row>
    <row r="100" spans="1:18" x14ac:dyDescent="0.2">
      <c r="B100" s="22" t="s">
        <v>8</v>
      </c>
      <c r="C100" s="22">
        <v>13</v>
      </c>
      <c r="D100" s="22">
        <v>57</v>
      </c>
      <c r="E100" s="5" t="s">
        <v>46</v>
      </c>
      <c r="F100" s="33">
        <f>+[1]mensual!F100*(1+$G$6)</f>
        <v>666.02749809658201</v>
      </c>
      <c r="G100" s="33">
        <f>+[1]mensual!G100*(1+$G$6)</f>
        <v>343.08667572925998</v>
      </c>
      <c r="H100" s="33">
        <f>+[1]mensual!H100*(1+$G$6)</f>
        <v>708.37143460838342</v>
      </c>
      <c r="I100" s="33"/>
      <c r="J100" s="19">
        <f t="shared" si="15"/>
        <v>1717.4856084342255</v>
      </c>
      <c r="K100" s="33">
        <f>+[1]mensual!K100*(1+$G$6)</f>
        <v>1717.4856084342257</v>
      </c>
      <c r="L100" s="33">
        <f>+[1]mensual!L100*(1+$G$6)</f>
        <v>16.357121445769064</v>
      </c>
      <c r="M100" s="19">
        <f t="shared" si="16"/>
        <v>24044.798518079158</v>
      </c>
      <c r="N100" s="19">
        <f t="shared" si="17"/>
        <v>23.802990362020537</v>
      </c>
      <c r="O100" s="40"/>
      <c r="R100" s="13"/>
    </row>
    <row r="101" spans="1:18" hidden="1" x14ac:dyDescent="0.2">
      <c r="B101" s="12"/>
      <c r="C101" s="12"/>
      <c r="D101" s="12"/>
      <c r="E101" s="2" t="s">
        <v>68</v>
      </c>
      <c r="F101" s="32"/>
      <c r="G101" s="32"/>
      <c r="H101" s="32"/>
      <c r="I101" s="32"/>
      <c r="J101" s="32"/>
      <c r="K101" s="32"/>
      <c r="L101" s="32"/>
      <c r="M101" s="13"/>
      <c r="O101" s="40"/>
    </row>
    <row r="102" spans="1:18" hidden="1" x14ac:dyDescent="0.2">
      <c r="B102" s="22" t="s">
        <v>95</v>
      </c>
      <c r="C102" s="51">
        <v>0.42899999999999999</v>
      </c>
      <c r="D102" s="52"/>
      <c r="E102" s="2" t="s">
        <v>119</v>
      </c>
      <c r="F102" s="33">
        <f>+F$100*$C102</f>
        <v>285.72579668343366</v>
      </c>
      <c r="G102" s="33">
        <f t="shared" ref="G102:H103" si="18">+G$100*$C102</f>
        <v>147.18418388785253</v>
      </c>
      <c r="H102" s="33">
        <f t="shared" si="18"/>
        <v>303.89134544699647</v>
      </c>
      <c r="I102" s="33"/>
      <c r="J102" s="19">
        <f t="shared" ref="J102:J103" si="19">+F102+G102+H102</f>
        <v>736.80132601828268</v>
      </c>
      <c r="K102" s="33">
        <f t="shared" ref="K102:L103" si="20">+K$100*$C102</f>
        <v>736.80132601828279</v>
      </c>
      <c r="L102" s="33">
        <f t="shared" si="20"/>
        <v>7.0172051002349285</v>
      </c>
      <c r="M102" s="19">
        <f t="shared" ref="M102:M103" si="21">+J102*12+K102*2</f>
        <v>10315.218564255958</v>
      </c>
      <c r="N102" s="19"/>
      <c r="O102" s="41"/>
      <c r="R102" s="13"/>
    </row>
    <row r="103" spans="1:18" hidden="1" x14ac:dyDescent="0.2">
      <c r="B103" s="22" t="s">
        <v>95</v>
      </c>
      <c r="C103" s="51">
        <v>0.42899999999999999</v>
      </c>
      <c r="D103" s="52"/>
      <c r="E103" s="2" t="s">
        <v>120</v>
      </c>
      <c r="F103" s="33">
        <f>+F$100*$C103</f>
        <v>285.72579668343366</v>
      </c>
      <c r="G103" s="33">
        <f t="shared" si="18"/>
        <v>147.18418388785253</v>
      </c>
      <c r="H103" s="33">
        <f t="shared" si="18"/>
        <v>303.89134544699647</v>
      </c>
      <c r="I103" s="33"/>
      <c r="J103" s="19">
        <f t="shared" si="19"/>
        <v>736.80132601828268</v>
      </c>
      <c r="K103" s="33">
        <f t="shared" si="20"/>
        <v>736.80132601828279</v>
      </c>
      <c r="L103" s="33">
        <f t="shared" si="20"/>
        <v>7.0172051002349285</v>
      </c>
      <c r="M103" s="19">
        <f t="shared" si="21"/>
        <v>10315.218564255958</v>
      </c>
      <c r="N103" s="19"/>
      <c r="O103" s="41"/>
      <c r="R103" s="13"/>
    </row>
    <row r="104" spans="1:18" hidden="1" x14ac:dyDescent="0.2">
      <c r="B104" s="26"/>
      <c r="C104" s="26"/>
      <c r="D104" s="27"/>
      <c r="E104" s="2" t="s">
        <v>67</v>
      </c>
      <c r="F104" s="29"/>
      <c r="G104" s="29"/>
      <c r="H104" s="29"/>
      <c r="I104" s="29"/>
      <c r="J104" s="29"/>
      <c r="K104" s="29"/>
      <c r="L104" s="29"/>
      <c r="M104" s="13"/>
      <c r="O104" s="40"/>
    </row>
    <row r="105" spans="1:18" x14ac:dyDescent="0.2">
      <c r="B105" s="21" t="s">
        <v>8</v>
      </c>
      <c r="C105" s="22">
        <v>13</v>
      </c>
      <c r="D105" s="21">
        <v>57</v>
      </c>
      <c r="E105" s="5" t="s">
        <v>47</v>
      </c>
      <c r="F105" s="33">
        <f>+[1]mensual!F105*(1+$G$6)</f>
        <v>666.02749809658201</v>
      </c>
      <c r="G105" s="33">
        <f>+[1]mensual!G105*(1+$G$6)</f>
        <v>343.08667572925998</v>
      </c>
      <c r="H105" s="33">
        <f>+[1]mensual!H105*(1+$G$6)</f>
        <v>708.37143460838342</v>
      </c>
      <c r="I105" s="33"/>
      <c r="J105" s="19">
        <f t="shared" ref="J105:J106" si="22">+F105+G105+H105</f>
        <v>1717.4856084342255</v>
      </c>
      <c r="K105" s="33">
        <f>+[1]mensual!K105*(1+$G$6)</f>
        <v>1717.4856084342257</v>
      </c>
      <c r="L105" s="33">
        <f>+[1]mensual!L105*(1+$G$6)</f>
        <v>16.357121445769064</v>
      </c>
      <c r="M105" s="19">
        <f t="shared" ref="M105:M106" si="23">+J105*12+K105*2</f>
        <v>24044.798518079158</v>
      </c>
      <c r="N105" s="19">
        <f t="shared" ref="N105:N106" si="24">+M105/1591*1.75*0.9</f>
        <v>23.802990362020537</v>
      </c>
      <c r="O105" s="40"/>
      <c r="R105" s="13"/>
    </row>
    <row r="106" spans="1:18" x14ac:dyDescent="0.2">
      <c r="B106" s="22" t="s">
        <v>8</v>
      </c>
      <c r="C106" s="22">
        <v>13</v>
      </c>
      <c r="D106" s="22">
        <v>56</v>
      </c>
      <c r="E106" s="5" t="s">
        <v>48</v>
      </c>
      <c r="F106" s="33">
        <f>+[1]mensual!F106*(1+$G$6)</f>
        <v>666.02749809658201</v>
      </c>
      <c r="G106" s="33">
        <f>+[1]mensual!G106*(1+$G$6)</f>
        <v>343.08667572925998</v>
      </c>
      <c r="H106" s="33">
        <f>+[1]mensual!H106*(1+$G$6)</f>
        <v>701.00040809199015</v>
      </c>
      <c r="I106" s="33"/>
      <c r="J106" s="19">
        <f t="shared" si="22"/>
        <v>1710.1145819178323</v>
      </c>
      <c r="K106" s="33">
        <f>+[1]mensual!K106*(1+$G$6)</f>
        <v>1710.1145819178319</v>
      </c>
      <c r="L106" s="33">
        <f>+[1]mensual!L106*(1+$G$6)</f>
        <v>16.357121445769064</v>
      </c>
      <c r="M106" s="19">
        <f t="shared" si="23"/>
        <v>23941.604146849648</v>
      </c>
      <c r="N106" s="19">
        <f t="shared" si="24"/>
        <v>23.700833772022751</v>
      </c>
      <c r="O106" s="40"/>
      <c r="R106" s="13"/>
    </row>
    <row r="107" spans="1:18" x14ac:dyDescent="0.2">
      <c r="F107" s="3"/>
      <c r="G107" s="3"/>
      <c r="H107" s="3"/>
      <c r="I107" s="3"/>
      <c r="J107" s="3"/>
      <c r="K107" s="3"/>
      <c r="L107" s="3"/>
      <c r="M107" s="3"/>
    </row>
    <row r="108" spans="1:18" x14ac:dyDescent="0.2">
      <c r="A108" s="45">
        <v>45474</v>
      </c>
      <c r="B108" s="45"/>
      <c r="C108" s="45"/>
      <c r="F108" s="3"/>
      <c r="G108" s="3"/>
      <c r="H108" s="3"/>
      <c r="I108" s="3"/>
      <c r="J108" s="3"/>
      <c r="K108" s="3"/>
      <c r="L108" s="3"/>
      <c r="M108" s="3"/>
    </row>
  </sheetData>
  <mergeCells count="11">
    <mergeCell ref="C89:D89"/>
    <mergeCell ref="C2:M2"/>
    <mergeCell ref="A4:N4"/>
    <mergeCell ref="C83:D83"/>
    <mergeCell ref="C87:D87"/>
    <mergeCell ref="C88:D88"/>
    <mergeCell ref="C90:D90"/>
    <mergeCell ref="C91:D91"/>
    <mergeCell ref="C102:D102"/>
    <mergeCell ref="C103:D103"/>
    <mergeCell ref="A108:C10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mensual</vt:lpstr>
      <vt:lpstr>Hoja1</vt:lpstr>
      <vt:lpstr>mensual!Print_Area</vt:lpstr>
      <vt:lpstr>mensual!Print_Titles</vt:lpstr>
    </vt:vector>
  </TitlesOfParts>
  <Company>Ayuntamiento de Málaga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Teatro Cervantes</dc:creator>
  <cp:lastModifiedBy>TEATRO  CERVANTES</cp:lastModifiedBy>
  <cp:lastPrinted>2025-07-23T10:29:28Z</cp:lastPrinted>
  <dcterms:created xsi:type="dcterms:W3CDTF">2003-03-11T07:12:32Z</dcterms:created>
  <dcterms:modified xsi:type="dcterms:W3CDTF">2025-07-23T10:29:58Z</dcterms:modified>
</cp:coreProperties>
</file>